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tendimento\Desktop\"/>
    </mc:Choice>
  </mc:AlternateContent>
  <xr:revisionPtr revIDLastSave="0" documentId="8_{7A06FD83-EBCE-4B0E-B0A6-27FC4D0265B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Orçamento Sintético" sheetId="3" r:id="rId1"/>
    <sheet name="Agrupadores de Eventos" sheetId="12" r:id="rId2"/>
    <sheet name="Orçamento Analítico" sheetId="4" state="hidden" r:id="rId3"/>
    <sheet name="CRONOG" sheetId="5" state="hidden" r:id="rId4"/>
    <sheet name="Curva ABC de Insumos" sheetId="6" state="hidden" r:id="rId5"/>
  </sheets>
  <externalReferences>
    <externalReference r:id="rId6"/>
  </externalReferences>
  <definedNames>
    <definedName name="__shared_1_0_0">#REF!</definedName>
    <definedName name="__shared_1_0_1">#N/A</definedName>
    <definedName name="__shared_1_0_10">#N/A</definedName>
    <definedName name="__shared_1_0_100">#N/A</definedName>
    <definedName name="__shared_1_0_101">#N/A</definedName>
    <definedName name="__shared_1_0_102">#N/A</definedName>
    <definedName name="__shared_1_0_103">#N/A</definedName>
    <definedName name="__shared_1_0_104">#N/A</definedName>
    <definedName name="__shared_1_0_105">#N/A</definedName>
    <definedName name="__shared_1_0_106">#N/A</definedName>
    <definedName name="__shared_1_0_107">#N/A</definedName>
    <definedName name="__shared_1_0_108">#N/A</definedName>
    <definedName name="__shared_1_0_109">#N/A</definedName>
    <definedName name="__shared_1_0_11">#REF!</definedName>
    <definedName name="__shared_1_0_110">#N/A</definedName>
    <definedName name="__shared_1_0_111">#N/A</definedName>
    <definedName name="__shared_1_0_112">#N/A</definedName>
    <definedName name="__shared_1_0_113">#N/A</definedName>
    <definedName name="__shared_1_0_114">#N/A</definedName>
    <definedName name="__shared_1_0_115">#N/A</definedName>
    <definedName name="__shared_1_0_116">#N/A</definedName>
    <definedName name="__shared_1_0_117">#N/A</definedName>
    <definedName name="__shared_1_0_118">#N/A</definedName>
    <definedName name="__shared_1_0_119">#N/A</definedName>
    <definedName name="__shared_1_0_12">#N/A</definedName>
    <definedName name="__shared_1_0_120">#N/A</definedName>
    <definedName name="__shared_1_0_121">#N/A</definedName>
    <definedName name="__shared_1_0_122">#REF!</definedName>
    <definedName name="__shared_1_0_123">#N/A</definedName>
    <definedName name="__shared_1_0_124">#N/A</definedName>
    <definedName name="__shared_1_0_125">#N/A</definedName>
    <definedName name="__shared_1_0_126">#N/A</definedName>
    <definedName name="__shared_1_0_127">#N/A</definedName>
    <definedName name="__shared_1_0_128">#N/A</definedName>
    <definedName name="__shared_1_0_129">#N/A</definedName>
    <definedName name="__shared_1_0_13">#N/A</definedName>
    <definedName name="__shared_1_0_130">#N/A</definedName>
    <definedName name="__shared_1_0_131">#N/A</definedName>
    <definedName name="__shared_1_0_132">#N/A</definedName>
    <definedName name="__shared_1_0_133">#N/A</definedName>
    <definedName name="__shared_1_0_134">#N/A</definedName>
    <definedName name="__shared_1_0_135">#N/A</definedName>
    <definedName name="__shared_1_0_136">#N/A</definedName>
    <definedName name="__shared_1_0_137">#N/A</definedName>
    <definedName name="__shared_1_0_138">#N/A</definedName>
    <definedName name="__shared_1_0_139">#REF!</definedName>
    <definedName name="__shared_1_0_14">#N/A</definedName>
    <definedName name="__shared_1_0_140">#N/A</definedName>
    <definedName name="__shared_1_0_141">#N/A</definedName>
    <definedName name="__shared_1_0_142">#N/A</definedName>
    <definedName name="__shared_1_0_143">#N/A</definedName>
    <definedName name="__shared_1_0_144">#N/A</definedName>
    <definedName name="__shared_1_0_145">#N/A</definedName>
    <definedName name="__shared_1_0_146">#N/A</definedName>
    <definedName name="__shared_1_0_147">#N/A</definedName>
    <definedName name="__shared_1_0_148">#N/A</definedName>
    <definedName name="__shared_1_0_149">#N/A</definedName>
    <definedName name="__shared_1_0_15">#N/A</definedName>
    <definedName name="__shared_1_0_150">#N/A</definedName>
    <definedName name="__shared_1_0_151">#REF!</definedName>
    <definedName name="__shared_1_0_152">#N/A</definedName>
    <definedName name="__shared_1_0_153">#N/A</definedName>
    <definedName name="__shared_1_0_154">#N/A</definedName>
    <definedName name="__shared_1_0_155">#N/A</definedName>
    <definedName name="__shared_1_0_156">#N/A</definedName>
    <definedName name="__shared_1_0_157">#N/A</definedName>
    <definedName name="__shared_1_0_158">#N/A</definedName>
    <definedName name="__shared_1_0_159">#N/A</definedName>
    <definedName name="__shared_1_0_16">#N/A</definedName>
    <definedName name="__shared_1_0_160">#N/A</definedName>
    <definedName name="__shared_1_0_161">#N/A</definedName>
    <definedName name="__shared_1_0_162">#N/A</definedName>
    <definedName name="__shared_1_0_163">#REF!</definedName>
    <definedName name="__shared_1_0_164">#N/A</definedName>
    <definedName name="__shared_1_0_165">#N/A</definedName>
    <definedName name="__shared_1_0_166">#N/A</definedName>
    <definedName name="__shared_1_0_167">#N/A</definedName>
    <definedName name="__shared_1_0_168">#N/A</definedName>
    <definedName name="__shared_1_0_169">#N/A</definedName>
    <definedName name="__shared_1_0_17">#N/A</definedName>
    <definedName name="__shared_1_0_170">#N/A</definedName>
    <definedName name="__shared_1_0_171">#N/A</definedName>
    <definedName name="__shared_1_0_172">#N/A</definedName>
    <definedName name="__shared_1_0_173">#N/A</definedName>
    <definedName name="__shared_1_0_174">#N/A</definedName>
    <definedName name="__shared_1_0_175">#N/A</definedName>
    <definedName name="__shared_1_0_176">#REF!</definedName>
    <definedName name="__shared_1_0_177">#N/A</definedName>
    <definedName name="__shared_1_0_178">#N/A</definedName>
    <definedName name="__shared_1_0_179">#N/A</definedName>
    <definedName name="__shared_1_0_18">#N/A</definedName>
    <definedName name="__shared_1_0_180">#N/A</definedName>
    <definedName name="__shared_1_0_181">#N/A</definedName>
    <definedName name="__shared_1_0_182">#N/A</definedName>
    <definedName name="__shared_1_0_183">#N/A</definedName>
    <definedName name="__shared_1_0_184">#N/A</definedName>
    <definedName name="__shared_1_0_185">#N/A</definedName>
    <definedName name="__shared_1_0_186">#N/A</definedName>
    <definedName name="__shared_1_0_187">#REF!</definedName>
    <definedName name="__shared_1_0_188">#N/A</definedName>
    <definedName name="__shared_1_0_189">#N/A</definedName>
    <definedName name="__shared_1_0_19">#N/A</definedName>
    <definedName name="__shared_1_0_190">#N/A</definedName>
    <definedName name="__shared_1_0_191">#N/A</definedName>
    <definedName name="__shared_1_0_192">#N/A</definedName>
    <definedName name="__shared_1_0_193">#N/A</definedName>
    <definedName name="__shared_1_0_194">#N/A</definedName>
    <definedName name="__shared_1_0_195">#N/A</definedName>
    <definedName name="__shared_1_0_196">#N/A</definedName>
    <definedName name="__shared_1_0_197">#N/A</definedName>
    <definedName name="__shared_1_0_198">#REF!</definedName>
    <definedName name="__shared_1_0_199">#N/A</definedName>
    <definedName name="__shared_1_0_2">#N/A</definedName>
    <definedName name="__shared_1_0_20">#N/A</definedName>
    <definedName name="__shared_1_0_200">#N/A</definedName>
    <definedName name="__shared_1_0_201">#N/A</definedName>
    <definedName name="__shared_1_0_202">#N/A</definedName>
    <definedName name="__shared_1_0_203">#N/A</definedName>
    <definedName name="__shared_1_0_204">#N/A</definedName>
    <definedName name="__shared_1_0_205">#N/A</definedName>
    <definedName name="__shared_1_0_206">#N/A</definedName>
    <definedName name="__shared_1_0_207">#N/A</definedName>
    <definedName name="__shared_1_0_208">#N/A</definedName>
    <definedName name="__shared_1_0_209">#REF!</definedName>
    <definedName name="__shared_1_0_21">#N/A</definedName>
    <definedName name="__shared_1_0_210">#N/A</definedName>
    <definedName name="__shared_1_0_211">#N/A</definedName>
    <definedName name="__shared_1_0_212">#N/A</definedName>
    <definedName name="__shared_1_0_213">#N/A</definedName>
    <definedName name="__shared_1_0_214">#N/A</definedName>
    <definedName name="__shared_1_0_215">#N/A</definedName>
    <definedName name="__shared_1_0_216">#N/A</definedName>
    <definedName name="__shared_1_0_217">#N/A</definedName>
    <definedName name="__shared_1_0_218">#N/A</definedName>
    <definedName name="__shared_1_0_219">#N/A</definedName>
    <definedName name="__shared_1_0_22">#REF!</definedName>
    <definedName name="__shared_1_0_220">#REF!</definedName>
    <definedName name="__shared_1_0_221">#N/A</definedName>
    <definedName name="__shared_1_0_222">#N/A</definedName>
    <definedName name="__shared_1_0_223">#N/A</definedName>
    <definedName name="__shared_1_0_224">#N/A</definedName>
    <definedName name="__shared_1_0_225">#N/A</definedName>
    <definedName name="__shared_1_0_226">#N/A</definedName>
    <definedName name="__shared_1_0_227">#N/A</definedName>
    <definedName name="__shared_1_0_228">#N/A</definedName>
    <definedName name="__shared_1_0_229">#N/A</definedName>
    <definedName name="__shared_1_0_23">#N/A</definedName>
    <definedName name="__shared_1_0_230">#N/A</definedName>
    <definedName name="__shared_1_0_231">#N/A</definedName>
    <definedName name="__shared_1_0_232">#REF!</definedName>
    <definedName name="__shared_1_0_233">#N/A</definedName>
    <definedName name="__shared_1_0_234">#N/A</definedName>
    <definedName name="__shared_1_0_235">#N/A</definedName>
    <definedName name="__shared_1_0_236">#N/A</definedName>
    <definedName name="__shared_1_0_237">#N/A</definedName>
    <definedName name="__shared_1_0_238">#N/A</definedName>
    <definedName name="__shared_1_0_239">#N/A</definedName>
    <definedName name="__shared_1_0_24">#N/A</definedName>
    <definedName name="__shared_1_0_240">#N/A</definedName>
    <definedName name="__shared_1_0_241">#N/A</definedName>
    <definedName name="__shared_1_0_242">#N/A</definedName>
    <definedName name="__shared_1_0_243">#REF!</definedName>
    <definedName name="__shared_1_0_244">#N/A</definedName>
    <definedName name="__shared_1_0_245">#N/A</definedName>
    <definedName name="__shared_1_0_246">#N/A</definedName>
    <definedName name="__shared_1_0_247">#N/A</definedName>
    <definedName name="__shared_1_0_248">#N/A</definedName>
    <definedName name="__shared_1_0_249">#N/A</definedName>
    <definedName name="__shared_1_0_25">#N/A</definedName>
    <definedName name="__shared_1_0_250">#N/A</definedName>
    <definedName name="__shared_1_0_251">#N/A</definedName>
    <definedName name="__shared_1_0_252">#N/A</definedName>
    <definedName name="__shared_1_0_253">#N/A</definedName>
    <definedName name="__shared_1_0_254">#REF!</definedName>
    <definedName name="__shared_1_0_255">#N/A</definedName>
    <definedName name="__shared_1_0_256">#N/A</definedName>
    <definedName name="__shared_1_0_257">#N/A</definedName>
    <definedName name="__shared_1_0_258">#N/A</definedName>
    <definedName name="__shared_1_0_259">#N/A</definedName>
    <definedName name="__shared_1_0_26">#N/A</definedName>
    <definedName name="__shared_1_0_260">#N/A</definedName>
    <definedName name="__shared_1_0_261">#N/A</definedName>
    <definedName name="__shared_1_0_262">#N/A</definedName>
    <definedName name="__shared_1_0_263">#N/A</definedName>
    <definedName name="__shared_1_0_264">#N/A</definedName>
    <definedName name="__shared_1_0_265">#REF!</definedName>
    <definedName name="__shared_1_0_266">#N/A</definedName>
    <definedName name="__shared_1_0_267">#N/A</definedName>
    <definedName name="__shared_1_0_268">#N/A</definedName>
    <definedName name="__shared_1_0_269">#N/A</definedName>
    <definedName name="__shared_1_0_27">#N/A</definedName>
    <definedName name="__shared_1_0_270">#N/A</definedName>
    <definedName name="__shared_1_0_271">#N/A</definedName>
    <definedName name="__shared_1_0_272">#N/A</definedName>
    <definedName name="__shared_1_0_273">#N/A</definedName>
    <definedName name="__shared_1_0_274">#N/A</definedName>
    <definedName name="__shared_1_0_275">#N/A</definedName>
    <definedName name="__shared_1_0_276">#REF!</definedName>
    <definedName name="__shared_1_0_277">#N/A</definedName>
    <definedName name="__shared_1_0_278">#N/A</definedName>
    <definedName name="__shared_1_0_279">#N/A</definedName>
    <definedName name="__shared_1_0_28">#N/A</definedName>
    <definedName name="__shared_1_0_280">#N/A</definedName>
    <definedName name="__shared_1_0_281">#N/A</definedName>
    <definedName name="__shared_1_0_282">#N/A</definedName>
    <definedName name="__shared_1_0_283">#N/A</definedName>
    <definedName name="__shared_1_0_284">#N/A</definedName>
    <definedName name="__shared_1_0_285">#N/A</definedName>
    <definedName name="__shared_1_0_286">#N/A</definedName>
    <definedName name="__shared_1_0_287">#REF!</definedName>
    <definedName name="__shared_1_0_288">#N/A</definedName>
    <definedName name="__shared_1_0_289">#N/A</definedName>
    <definedName name="__shared_1_0_29">#N/A</definedName>
    <definedName name="__shared_1_0_290">#N/A</definedName>
    <definedName name="__shared_1_0_291">#N/A</definedName>
    <definedName name="__shared_1_0_292">#N/A</definedName>
    <definedName name="__shared_1_0_293">#N/A</definedName>
    <definedName name="__shared_1_0_294">#N/A</definedName>
    <definedName name="__shared_1_0_295">#N/A</definedName>
    <definedName name="__shared_1_0_296">#N/A</definedName>
    <definedName name="__shared_1_0_297">#N/A</definedName>
    <definedName name="__shared_1_0_298">#REF!</definedName>
    <definedName name="__shared_1_0_299">#N/A</definedName>
    <definedName name="__shared_1_0_3">#N/A</definedName>
    <definedName name="__shared_1_0_30">#N/A</definedName>
    <definedName name="__shared_1_0_300">#N/A</definedName>
    <definedName name="__shared_1_0_301">#N/A</definedName>
    <definedName name="__shared_1_0_302">#N/A</definedName>
    <definedName name="__shared_1_0_303">#N/A</definedName>
    <definedName name="__shared_1_0_304">#N/A</definedName>
    <definedName name="__shared_1_0_305">#N/A</definedName>
    <definedName name="__shared_1_0_306">#N/A</definedName>
    <definedName name="__shared_1_0_307">#N/A</definedName>
    <definedName name="__shared_1_0_308">#N/A</definedName>
    <definedName name="__shared_1_0_309">#REF!</definedName>
    <definedName name="__shared_1_0_31">#N/A</definedName>
    <definedName name="__shared_1_0_310">#N/A</definedName>
    <definedName name="__shared_1_0_311">#N/A</definedName>
    <definedName name="__shared_1_0_312">#N/A</definedName>
    <definedName name="__shared_1_0_313">#N/A</definedName>
    <definedName name="__shared_1_0_314">#N/A</definedName>
    <definedName name="__shared_1_0_315">#N/A</definedName>
    <definedName name="__shared_1_0_316">#N/A</definedName>
    <definedName name="__shared_1_0_317">#N/A</definedName>
    <definedName name="__shared_1_0_318">#N/A</definedName>
    <definedName name="__shared_1_0_319">#N/A</definedName>
    <definedName name="__shared_1_0_32">#N/A</definedName>
    <definedName name="__shared_1_0_320">#REF!</definedName>
    <definedName name="__shared_1_0_321">#N/A</definedName>
    <definedName name="__shared_1_0_322">#N/A</definedName>
    <definedName name="__shared_1_0_323">#N/A</definedName>
    <definedName name="__shared_1_0_324">#N/A</definedName>
    <definedName name="__shared_1_0_325">#N/A</definedName>
    <definedName name="__shared_1_0_326">#N/A</definedName>
    <definedName name="__shared_1_0_327">#N/A</definedName>
    <definedName name="__shared_1_0_328">#N/A</definedName>
    <definedName name="__shared_1_0_329">#N/A</definedName>
    <definedName name="__shared_1_0_33">#REF!</definedName>
    <definedName name="__shared_1_0_330">#N/A</definedName>
    <definedName name="__shared_1_0_331">#REF!</definedName>
    <definedName name="__shared_1_0_332">#N/A</definedName>
    <definedName name="__shared_1_0_333">#N/A</definedName>
    <definedName name="__shared_1_0_334">#N/A</definedName>
    <definedName name="__shared_1_0_335">#N/A</definedName>
    <definedName name="__shared_1_0_336">#N/A</definedName>
    <definedName name="__shared_1_0_337">#N/A</definedName>
    <definedName name="__shared_1_0_338">#N/A</definedName>
    <definedName name="__shared_1_0_339">#N/A</definedName>
    <definedName name="__shared_1_0_34">#N/A</definedName>
    <definedName name="__shared_1_0_340">#N/A</definedName>
    <definedName name="__shared_1_0_341">#N/A</definedName>
    <definedName name="__shared_1_0_342">#REF!</definedName>
    <definedName name="__shared_1_0_342_1">#REF!</definedName>
    <definedName name="__shared_1_0_343">#N/A</definedName>
    <definedName name="__shared_1_0_344">#N/A</definedName>
    <definedName name="__shared_1_0_345">#N/A</definedName>
    <definedName name="__shared_1_0_346">#N/A</definedName>
    <definedName name="__shared_1_0_347">#N/A</definedName>
    <definedName name="__shared_1_0_348">#N/A</definedName>
    <definedName name="__shared_1_0_349">#N/A</definedName>
    <definedName name="__shared_1_0_35">#N/A</definedName>
    <definedName name="__shared_1_0_350">#N/A</definedName>
    <definedName name="__shared_1_0_351">#N/A</definedName>
    <definedName name="__shared_1_0_352">#N/A</definedName>
    <definedName name="__shared_1_0_353">#REF!</definedName>
    <definedName name="__shared_1_0_354">#N/A</definedName>
    <definedName name="__shared_1_0_355">#N/A</definedName>
    <definedName name="__shared_1_0_356">#N/A</definedName>
    <definedName name="__shared_1_0_357">#N/A</definedName>
    <definedName name="__shared_1_0_358">#N/A</definedName>
    <definedName name="__shared_1_0_359">#N/A</definedName>
    <definedName name="__shared_1_0_36">#N/A</definedName>
    <definedName name="__shared_1_0_360">#N/A</definedName>
    <definedName name="__shared_1_0_361">#N/A</definedName>
    <definedName name="__shared_1_0_362">#N/A</definedName>
    <definedName name="__shared_1_0_363">#N/A</definedName>
    <definedName name="__shared_1_0_364">#REF!</definedName>
    <definedName name="__shared_1_0_365">#N/A</definedName>
    <definedName name="__shared_1_0_366">#N/A</definedName>
    <definedName name="__shared_1_0_367">#N/A</definedName>
    <definedName name="__shared_1_0_368">#N/A</definedName>
    <definedName name="__shared_1_0_369">#N/A</definedName>
    <definedName name="__shared_1_0_37">#N/A</definedName>
    <definedName name="__shared_1_0_370">#N/A</definedName>
    <definedName name="__shared_1_0_371">#N/A</definedName>
    <definedName name="__shared_1_0_372">#N/A</definedName>
    <definedName name="__shared_1_0_373">#N/A</definedName>
    <definedName name="__shared_1_0_374">#N/A</definedName>
    <definedName name="__shared_1_0_375">#REF!</definedName>
    <definedName name="__shared_1_0_376">#N/A</definedName>
    <definedName name="__shared_1_0_377">#N/A</definedName>
    <definedName name="__shared_1_0_378">#N/A</definedName>
    <definedName name="__shared_1_0_379">#N/A</definedName>
    <definedName name="__shared_1_0_38">#N/A</definedName>
    <definedName name="__shared_1_0_380">#N/A</definedName>
    <definedName name="__shared_1_0_381">#N/A</definedName>
    <definedName name="__shared_1_0_382">#N/A</definedName>
    <definedName name="__shared_1_0_383">#N/A</definedName>
    <definedName name="__shared_1_0_384">#N/A</definedName>
    <definedName name="__shared_1_0_385">#N/A</definedName>
    <definedName name="__shared_1_0_386">#REF!</definedName>
    <definedName name="__shared_1_0_387">#N/A</definedName>
    <definedName name="__shared_1_0_388">#N/A</definedName>
    <definedName name="__shared_1_0_389">#N/A</definedName>
    <definedName name="__shared_1_0_39">#N/A</definedName>
    <definedName name="__shared_1_0_390">#N/A</definedName>
    <definedName name="__shared_1_0_391">#N/A</definedName>
    <definedName name="__shared_1_0_392">#N/A</definedName>
    <definedName name="__shared_1_0_393">#N/A</definedName>
    <definedName name="__shared_1_0_394">#N/A</definedName>
    <definedName name="__shared_1_0_395">#N/A</definedName>
    <definedName name="__shared_1_0_396">#N/A</definedName>
    <definedName name="__shared_1_0_397">#REF!</definedName>
    <definedName name="__shared_1_0_398">#N/A</definedName>
    <definedName name="__shared_1_0_399">#N/A</definedName>
    <definedName name="__shared_1_0_4">#N/A</definedName>
    <definedName name="__shared_1_0_40">#N/A</definedName>
    <definedName name="__shared_1_0_400">#N/A</definedName>
    <definedName name="__shared_1_0_401">#N/A</definedName>
    <definedName name="__shared_1_0_402">#N/A</definedName>
    <definedName name="__shared_1_0_403">#N/A</definedName>
    <definedName name="__shared_1_0_404">#N/A</definedName>
    <definedName name="__shared_1_0_405">#N/A</definedName>
    <definedName name="__shared_1_0_406">#N/A</definedName>
    <definedName name="__shared_1_0_407">#N/A</definedName>
    <definedName name="__shared_1_0_408">#REF!</definedName>
    <definedName name="__shared_1_0_409">#N/A</definedName>
    <definedName name="__shared_1_0_41">#N/A</definedName>
    <definedName name="__shared_1_0_410">#N/A</definedName>
    <definedName name="__shared_1_0_411">#N/A</definedName>
    <definedName name="__shared_1_0_412">#N/A</definedName>
    <definedName name="__shared_1_0_413">#N/A</definedName>
    <definedName name="__shared_1_0_414">#N/A</definedName>
    <definedName name="__shared_1_0_415">#N/A</definedName>
    <definedName name="__shared_1_0_416">#N/A</definedName>
    <definedName name="__shared_1_0_417">#N/A</definedName>
    <definedName name="__shared_1_0_418">#N/A</definedName>
    <definedName name="__shared_1_0_419">#REF!</definedName>
    <definedName name="__shared_1_0_42">#N/A</definedName>
    <definedName name="__shared_1_0_420">#N/A</definedName>
    <definedName name="__shared_1_0_421">#N/A</definedName>
    <definedName name="__shared_1_0_422">#N/A</definedName>
    <definedName name="__shared_1_0_423">#N/A</definedName>
    <definedName name="__shared_1_0_424">#N/A</definedName>
    <definedName name="__shared_1_0_425">#N/A</definedName>
    <definedName name="__shared_1_0_426">#N/A</definedName>
    <definedName name="__shared_1_0_427">#N/A</definedName>
    <definedName name="__shared_1_0_428">#N/A</definedName>
    <definedName name="__shared_1_0_429">#N/A</definedName>
    <definedName name="__shared_1_0_43">#N/A</definedName>
    <definedName name="__shared_1_0_430">#REF!</definedName>
    <definedName name="__shared_1_0_431">#N/A</definedName>
    <definedName name="__shared_1_0_432">#N/A</definedName>
    <definedName name="__shared_1_0_433">#N/A</definedName>
    <definedName name="__shared_1_0_434">#N/A</definedName>
    <definedName name="__shared_1_0_435">#N/A</definedName>
    <definedName name="__shared_1_0_436">#N/A</definedName>
    <definedName name="__shared_1_0_437">#N/A</definedName>
    <definedName name="__shared_1_0_438">#N/A</definedName>
    <definedName name="__shared_1_0_439">#N/A</definedName>
    <definedName name="__shared_1_0_44">#REF!</definedName>
    <definedName name="__shared_1_0_440">#N/A</definedName>
    <definedName name="__shared_1_0_441">#REF!</definedName>
    <definedName name="__shared_1_0_442">#N/A</definedName>
    <definedName name="__shared_1_0_443">#N/A</definedName>
    <definedName name="__shared_1_0_444">#N/A</definedName>
    <definedName name="__shared_1_0_445">#N/A</definedName>
    <definedName name="__shared_1_0_446">#N/A</definedName>
    <definedName name="__shared_1_0_447">#N/A</definedName>
    <definedName name="__shared_1_0_448">#N/A</definedName>
    <definedName name="__shared_1_0_449">#N/A</definedName>
    <definedName name="__shared_1_0_45">#N/A</definedName>
    <definedName name="__shared_1_0_450">#N/A</definedName>
    <definedName name="__shared_1_0_451">#N/A</definedName>
    <definedName name="__shared_1_0_452">#N/A</definedName>
    <definedName name="__shared_1_0_453">#N/A</definedName>
    <definedName name="__shared_1_0_454">#REF!</definedName>
    <definedName name="__shared_1_0_455">#N/A</definedName>
    <definedName name="__shared_1_0_456">#N/A</definedName>
    <definedName name="__shared_1_0_457">#N/A</definedName>
    <definedName name="__shared_1_0_458">#N/A</definedName>
    <definedName name="__shared_1_0_459">#N/A</definedName>
    <definedName name="__shared_1_0_46">#N/A</definedName>
    <definedName name="__shared_1_0_460">#N/A</definedName>
    <definedName name="__shared_1_0_461">#N/A</definedName>
    <definedName name="__shared_1_0_462">#N/A</definedName>
    <definedName name="__shared_1_0_463">#N/A</definedName>
    <definedName name="__shared_1_0_464">#N/A</definedName>
    <definedName name="__shared_1_0_465">#REF!</definedName>
    <definedName name="__shared_1_0_466">#N/A</definedName>
    <definedName name="__shared_1_0_467">#N/A</definedName>
    <definedName name="__shared_1_0_468">#N/A</definedName>
    <definedName name="__shared_1_0_469">#N/A</definedName>
    <definedName name="__shared_1_0_47">#N/A</definedName>
    <definedName name="__shared_1_0_470">#N/A</definedName>
    <definedName name="__shared_1_0_471">#N/A</definedName>
    <definedName name="__shared_1_0_472">#N/A</definedName>
    <definedName name="__shared_1_0_473">#N/A</definedName>
    <definedName name="__shared_1_0_474">#N/A</definedName>
    <definedName name="__shared_1_0_475">#N/A</definedName>
    <definedName name="__shared_1_0_476">#N/A</definedName>
    <definedName name="__shared_1_0_477">#REF!</definedName>
    <definedName name="__shared_1_0_478">#N/A</definedName>
    <definedName name="__shared_1_0_479">#N/A</definedName>
    <definedName name="__shared_1_0_48">#N/A</definedName>
    <definedName name="__shared_1_0_480">#N/A</definedName>
    <definedName name="__shared_1_0_481">#N/A</definedName>
    <definedName name="__shared_1_0_482">#N/A</definedName>
    <definedName name="__shared_1_0_483">#N/A</definedName>
    <definedName name="__shared_1_0_484">#N/A</definedName>
    <definedName name="__shared_1_0_485">#N/A</definedName>
    <definedName name="__shared_1_0_486">#N/A</definedName>
    <definedName name="__shared_1_0_487">#N/A</definedName>
    <definedName name="__shared_1_0_488">#REF!</definedName>
    <definedName name="__shared_1_0_489">#N/A</definedName>
    <definedName name="__shared_1_0_49">#N/A</definedName>
    <definedName name="__shared_1_0_490">#N/A</definedName>
    <definedName name="__shared_1_0_491">#N/A</definedName>
    <definedName name="__shared_1_0_492">#N/A</definedName>
    <definedName name="__shared_1_0_493">#N/A</definedName>
    <definedName name="__shared_1_0_494">#N/A</definedName>
    <definedName name="__shared_1_0_495">#N/A</definedName>
    <definedName name="__shared_1_0_496">#N/A</definedName>
    <definedName name="__shared_1_0_497">#N/A</definedName>
    <definedName name="__shared_1_0_498">#N/A</definedName>
    <definedName name="__shared_1_0_5">#N/A</definedName>
    <definedName name="__shared_1_0_50">#N/A</definedName>
    <definedName name="__shared_1_0_51">#N/A</definedName>
    <definedName name="__shared_1_0_52">#N/A</definedName>
    <definedName name="__shared_1_0_53">#N/A</definedName>
    <definedName name="__shared_1_0_54">#N/A</definedName>
    <definedName name="__shared_1_0_55">#REF!</definedName>
    <definedName name="__shared_1_0_56">#N/A</definedName>
    <definedName name="__shared_1_0_57">#N/A</definedName>
    <definedName name="__shared_1_0_58">#N/A</definedName>
    <definedName name="__shared_1_0_59">#N/A</definedName>
    <definedName name="__shared_1_0_6">#N/A</definedName>
    <definedName name="__shared_1_0_60">#N/A</definedName>
    <definedName name="__shared_1_0_61">#N/A</definedName>
    <definedName name="__shared_1_0_62">#N/A</definedName>
    <definedName name="__shared_1_0_63">#N/A</definedName>
    <definedName name="__shared_1_0_64">#N/A</definedName>
    <definedName name="__shared_1_0_65">#N/A</definedName>
    <definedName name="__shared_1_0_66">#REF!</definedName>
    <definedName name="__shared_1_0_67">#N/A</definedName>
    <definedName name="__shared_1_0_68">#N/A</definedName>
    <definedName name="__shared_1_0_69">#N/A</definedName>
    <definedName name="__shared_1_0_7">#N/A</definedName>
    <definedName name="__shared_1_0_70">#N/A</definedName>
    <definedName name="__shared_1_0_71">#N/A</definedName>
    <definedName name="__shared_1_0_72">#N/A</definedName>
    <definedName name="__shared_1_0_73">#N/A</definedName>
    <definedName name="__shared_1_0_74">#N/A</definedName>
    <definedName name="__shared_1_0_75">#N/A</definedName>
    <definedName name="__shared_1_0_76">#N/A</definedName>
    <definedName name="__shared_1_0_77">#N/A</definedName>
    <definedName name="__shared_1_0_78">#REF!</definedName>
    <definedName name="__shared_1_0_79">#N/A</definedName>
    <definedName name="__shared_1_0_8">#N/A</definedName>
    <definedName name="__shared_1_0_80">#N/A</definedName>
    <definedName name="__shared_1_0_81">#N/A</definedName>
    <definedName name="__shared_1_0_82">#N/A</definedName>
    <definedName name="__shared_1_0_83">#N/A</definedName>
    <definedName name="__shared_1_0_84">#N/A</definedName>
    <definedName name="__shared_1_0_85">#N/A</definedName>
    <definedName name="__shared_1_0_86">#N/A</definedName>
    <definedName name="__shared_1_0_87">#N/A</definedName>
    <definedName name="__shared_1_0_88">#N/A</definedName>
    <definedName name="__shared_1_0_89">#N/A</definedName>
    <definedName name="__shared_1_0_9">#N/A</definedName>
    <definedName name="__shared_1_0_90">#N/A</definedName>
    <definedName name="__shared_1_0_91">#N/A</definedName>
    <definedName name="__shared_1_0_92">#REF!</definedName>
    <definedName name="__shared_1_0_93">#N/A</definedName>
    <definedName name="__shared_1_0_94">#N/A</definedName>
    <definedName name="__shared_1_0_95">#N/A</definedName>
    <definedName name="__shared_1_0_96">#N/A</definedName>
    <definedName name="__shared_1_0_97">#N/A</definedName>
    <definedName name="__shared_1_0_98">#N/A</definedName>
    <definedName name="__shared_1_0_99">#N/A</definedName>
    <definedName name="__shared_2_0_0">#N/A</definedName>
    <definedName name="__shared_2_0_1">#N/A</definedName>
    <definedName name="__shared_2_0_2">#N/A</definedName>
    <definedName name="__shared_2_0_3">#N/A</definedName>
    <definedName name="__shared_2_0_4">#N/A</definedName>
    <definedName name="A">#REF!</definedName>
    <definedName name="A_1">#REF!</definedName>
    <definedName name="A_2">#REF!</definedName>
    <definedName name="AA">#REF!</definedName>
    <definedName name="AAA">#REF!</definedName>
    <definedName name="AAAAA">#REF!</definedName>
    <definedName name="ANCORAGEM">#REF!</definedName>
    <definedName name="_xlnm.Print_Area" localSheetId="3">CRONOG!$A$1:$I$39</definedName>
    <definedName name="_xlnm.Print_Area" localSheetId="0">'Orçamento Sintético'!$A$1:$J$253</definedName>
    <definedName name="B">#REF!</definedName>
    <definedName name="B_1">#REF!</definedName>
    <definedName name="B_2">#REF!</definedName>
    <definedName name="BDI">[1]PREÇOS!#REF!</definedName>
    <definedName name="BLOCOANCORAGEMNOVO">#REF!</definedName>
    <definedName name="Critérios_IM">#REF!</definedName>
    <definedName name="Cronograma1">#N/A</definedName>
    <definedName name="custo_canal_diversos">#REF!</definedName>
    <definedName name="custo_canal_k">#REF!</definedName>
    <definedName name="custo_viario_diversos">#REF!</definedName>
    <definedName name="custo_viario_k">#REF!</definedName>
    <definedName name="D">#REF!</definedName>
    <definedName name="E">#REF!</definedName>
    <definedName name="ELEV">#REF!</definedName>
    <definedName name="Excel_BuiltIn_Criteria">#REF!</definedName>
    <definedName name="F">#REF!</definedName>
    <definedName name="Fl_01">#N/A</definedName>
    <definedName name="G">#REF!</definedName>
    <definedName name="H">#REF!</definedName>
    <definedName name="INDIC">#REF!</definedName>
    <definedName name="ÍNDICE">#REF!</definedName>
    <definedName name="INFR">#REF!</definedName>
    <definedName name="INFRATEC">#REF!</definedName>
    <definedName name="INFRETÉCNICA">[1]PREÇOS!#REF!</definedName>
    <definedName name="kkkkkkkkkk">#REF!</definedName>
    <definedName name="MÊS">#REF!</definedName>
    <definedName name="pla">#N/A</definedName>
    <definedName name="PLAN">#REF!</definedName>
    <definedName name="planilha">#N/A</definedName>
    <definedName name="Print_Area_MI">#REF!</definedName>
    <definedName name="SHARED_FORMULA_10_144_10_144_0">#REF!</definedName>
    <definedName name="SHARED_FORMULA_10_176_10_176_0">#REF!</definedName>
    <definedName name="SHARED_FORMULA_11_144_11_144_0">#REF!*#REF!</definedName>
    <definedName name="SHARED_FORMULA_11_176_11_176_0">#REF!*#REF!</definedName>
    <definedName name="SHARED_FORMULA_12_144_12_144_0">#REF!*#REF!</definedName>
    <definedName name="SHARED_FORMULA_12_176_12_176_0">#REF!*#REF!</definedName>
    <definedName name="SHARED_FORMULA_13_144_13_144_0">#REF!*#REF!</definedName>
    <definedName name="SHARED_FORMULA_13_176_13_176_0">#REF!*#REF!</definedName>
    <definedName name="SHARED_FORMULA_14_144_14_144_0">#REF!*#REF!</definedName>
    <definedName name="SHARED_FORMULA_14_176_14_176_0">#REF!*#REF!</definedName>
    <definedName name="SHARED_FORMULA_15_144_15_144_0">(((#REF!+#REF!+#REF!)*(1+#REF!))*(1+#REF!))</definedName>
    <definedName name="SHARED_FORMULA_15_176_15_176_0">(((#REF!+#REF!+#REF!)*(1+#REF!))*(1+#REF!))</definedName>
    <definedName name="SHARED_FORMULA_16_144_16_144_0">(((#REF!+#REF!+#REF!)*(1+#REF!))*(1+#REF!))</definedName>
    <definedName name="SHARED_FORMULA_16_176_16_176_0">(((#REF!+#REF!+#REF!)*(1+#REF!))*(1+#REF!))</definedName>
    <definedName name="SHARED_FORMULA_17_144_17_144_0">#REF!+#REF!</definedName>
    <definedName name="SHARED_FORMULA_17_176_17_176_0">#REF!+#REF!</definedName>
    <definedName name="SHARED_FORMULA_18_144_18_144_0">#REF!*#REF!</definedName>
    <definedName name="SHARED_FORMULA_18_176_18_176_0">#REF!*#REF!</definedName>
    <definedName name="SHARED_FORMULA_19_145_19_145_0">#REF!*#REF!</definedName>
    <definedName name="SHARED_FORMULA_19_177_19_177_0">#REF!*#REF!</definedName>
    <definedName name="SHARED_FORMULA_20_145_20_145_0">#REF!+#REF!</definedName>
    <definedName name="SHARED_FORMULA_20_177_20_177_0">#REF!+#REF!</definedName>
    <definedName name="SHARED_FORMULA_29_145_29_145_0">UPPER(#REF!)</definedName>
    <definedName name="SHARED_FORMULA_29_177_29_177_0">UPPER(#REF!)</definedName>
    <definedName name="SHARED_FORMULA_6_103_6_103_3">SUM(#REF!)</definedName>
    <definedName name="SHARED_FORMULA_6_124_6_124_3">SUM(#REF!)</definedName>
    <definedName name="SHARED_FORMULA_6_134_6_134_3">SUM(#REF!)</definedName>
    <definedName name="SHARED_FORMULA_6_152_6_152_3">SUM(#REF!)</definedName>
    <definedName name="SHARED_FORMULA_6_162_6_162_3">SUM(#REF!)</definedName>
    <definedName name="SHARED_FORMULA_6_176_6_176_3">SUM(#REF!)</definedName>
    <definedName name="SHARED_FORMULA_6_20_6_20_3">SUM(#REF!)</definedName>
    <definedName name="SHARED_FORMULA_6_44_6_44_3">SUM(#REF!)</definedName>
    <definedName name="SHARED_FORMULA_6_60_6_60_3">SUM(#REF!)</definedName>
    <definedName name="SHARED_FORMULA_6_69_6_69_3">SUM(#REF!)</definedName>
    <definedName name="SHARED_FORMULA_6_80_6_80_3">SUM(#REF!)</definedName>
    <definedName name="SHARED_FORMULA_6_95_6_95_3">SUM(#REF!)</definedName>
    <definedName name="sqsa">#REF!</definedName>
    <definedName name="tbjan01">#REF!</definedName>
    <definedName name="TBJUL01">#REF!</definedName>
    <definedName name="TESTE">#REF!</definedName>
    <definedName name="_xlnm.Print_Titles" localSheetId="0">'Orçamento Sintético'!$7:$8</definedName>
    <definedName name="TRAVESSIA">#REF!</definedName>
    <definedName name="VENDA_CANAL_DIVERSOS">#REF!</definedName>
    <definedName name="VENDA_CANAL_K">#REF!</definedName>
    <definedName name="VENDA_CANAL_PI_R">#REF!</definedName>
    <definedName name="VENDA_VIARIO_DIVERSOS">#REF!</definedName>
    <definedName name="VENDA_VIARIO_K">#REF!</definedName>
    <definedName name="VENDA_VIARIO_PI_R">#REF!</definedName>
    <definedName name="X_1">#REF!</definedName>
    <definedName name="X_2">#REF!</definedName>
    <definedName name="X_3">#REF!</definedName>
    <definedName name="X_4">#REF!</definedName>
    <definedName name="X_INT">#REF!</definedName>
    <definedName name="Y_1">#REF!</definedName>
    <definedName name="Y_2">#REF!</definedName>
    <definedName name="Y_3">#REF!</definedName>
    <definedName name="Y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K12" i="3" l="1"/>
  <c r="K14" i="3"/>
  <c r="K17" i="3"/>
  <c r="K20" i="3"/>
  <c r="K21" i="3"/>
  <c r="K28" i="3"/>
  <c r="K38" i="3"/>
  <c r="K45" i="3"/>
  <c r="K69" i="3"/>
  <c r="K86" i="3"/>
  <c r="K87" i="3"/>
  <c r="K90" i="3"/>
  <c r="K97" i="3"/>
  <c r="K102" i="3"/>
  <c r="K108" i="3"/>
  <c r="K114" i="3"/>
  <c r="K123" i="3"/>
  <c r="K125" i="3"/>
  <c r="K127" i="3"/>
  <c r="K128" i="3"/>
  <c r="K130" i="3"/>
  <c r="K136" i="3"/>
  <c r="K143" i="3"/>
  <c r="K149" i="3"/>
  <c r="K153" i="3"/>
  <c r="K155" i="3"/>
  <c r="K157" i="3"/>
  <c r="K161" i="3"/>
  <c r="K166" i="3"/>
  <c r="K170" i="3"/>
  <c r="K178" i="3"/>
  <c r="K191" i="3"/>
  <c r="K196" i="3"/>
  <c r="K197" i="3"/>
  <c r="K201" i="3"/>
  <c r="K206" i="3"/>
  <c r="K210" i="3"/>
  <c r="K212" i="3"/>
  <c r="K214" i="3"/>
  <c r="K215" i="3"/>
  <c r="K220" i="3"/>
  <c r="K226" i="3"/>
  <c r="K230" i="3"/>
  <c r="K232" i="3"/>
  <c r="K234" i="3"/>
  <c r="K238" i="3"/>
  <c r="K242" i="3"/>
  <c r="H245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11" i="3"/>
  <c r="H68" i="3"/>
  <c r="I68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59" i="3"/>
  <c r="K59" i="3" s="1"/>
  <c r="H13" i="3"/>
  <c r="K13" i="3" s="1"/>
  <c r="H15" i="3"/>
  <c r="K15" i="3" s="1"/>
  <c r="H16" i="3"/>
  <c r="K16" i="3" s="1"/>
  <c r="H18" i="3"/>
  <c r="I18" i="3" s="1"/>
  <c r="D11" i="12" s="1"/>
  <c r="H19" i="3"/>
  <c r="I19" i="3" s="1"/>
  <c r="D12" i="12" s="1"/>
  <c r="F12" i="12" s="1"/>
  <c r="Q12" i="12" s="1"/>
  <c r="H22" i="3"/>
  <c r="I22" i="3" s="1"/>
  <c r="H23" i="3"/>
  <c r="I23" i="3" s="1"/>
  <c r="H24" i="3"/>
  <c r="K24" i="3" s="1"/>
  <c r="H25" i="3"/>
  <c r="I25" i="3" s="1"/>
  <c r="H26" i="3"/>
  <c r="I26" i="3" s="1"/>
  <c r="H27" i="3"/>
  <c r="I27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9" i="3"/>
  <c r="I39" i="3" s="1"/>
  <c r="H40" i="3"/>
  <c r="I40" i="3" s="1"/>
  <c r="H41" i="3"/>
  <c r="K41" i="3" s="1"/>
  <c r="H42" i="3"/>
  <c r="I42" i="3" s="1"/>
  <c r="H43" i="3"/>
  <c r="I43" i="3" s="1"/>
  <c r="H44" i="3"/>
  <c r="I44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8" i="3"/>
  <c r="I88" i="3" s="1"/>
  <c r="H89" i="3"/>
  <c r="I89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8" i="3"/>
  <c r="I98" i="3" s="1"/>
  <c r="H99" i="3"/>
  <c r="I99" i="3" s="1"/>
  <c r="H100" i="3"/>
  <c r="I100" i="3" s="1"/>
  <c r="H101" i="3"/>
  <c r="I101" i="3" s="1"/>
  <c r="H103" i="3"/>
  <c r="I103" i="3" s="1"/>
  <c r="H104" i="3"/>
  <c r="I104" i="3" s="1"/>
  <c r="H105" i="3"/>
  <c r="I105" i="3" s="1"/>
  <c r="H106" i="3"/>
  <c r="I106" i="3" s="1"/>
  <c r="H107" i="3"/>
  <c r="I107" i="3" s="1"/>
  <c r="H109" i="3"/>
  <c r="I109" i="3" s="1"/>
  <c r="H110" i="3"/>
  <c r="I110" i="3" s="1"/>
  <c r="H111" i="3"/>
  <c r="I111" i="3" s="1"/>
  <c r="H112" i="3"/>
  <c r="I112" i="3" s="1"/>
  <c r="H113" i="3"/>
  <c r="I113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124" i="3"/>
  <c r="I124" i="3" s="1"/>
  <c r="I123" i="3" s="1"/>
  <c r="H126" i="3"/>
  <c r="I126" i="3" s="1"/>
  <c r="I125" i="3" s="1"/>
  <c r="H129" i="3"/>
  <c r="I129" i="3" s="1"/>
  <c r="I128" i="3" s="1"/>
  <c r="H131" i="3"/>
  <c r="I131" i="3" s="1"/>
  <c r="H132" i="3"/>
  <c r="I132" i="3" s="1"/>
  <c r="H133" i="3"/>
  <c r="I133" i="3" s="1"/>
  <c r="H134" i="3"/>
  <c r="I134" i="3" s="1"/>
  <c r="H135" i="3"/>
  <c r="I135" i="3" s="1"/>
  <c r="H137" i="3"/>
  <c r="I137" i="3" s="1"/>
  <c r="H138" i="3"/>
  <c r="I138" i="3" s="1"/>
  <c r="H139" i="3"/>
  <c r="I139" i="3" s="1"/>
  <c r="H140" i="3"/>
  <c r="I140" i="3" s="1"/>
  <c r="H141" i="3"/>
  <c r="I141" i="3" s="1"/>
  <c r="H142" i="3"/>
  <c r="I142" i="3" s="1"/>
  <c r="H144" i="3"/>
  <c r="I144" i="3" s="1"/>
  <c r="H145" i="3"/>
  <c r="I145" i="3" s="1"/>
  <c r="H146" i="3"/>
  <c r="I146" i="3" s="1"/>
  <c r="H147" i="3"/>
  <c r="I147" i="3" s="1"/>
  <c r="H148" i="3"/>
  <c r="I148" i="3" s="1"/>
  <c r="H150" i="3"/>
  <c r="I150" i="3" s="1"/>
  <c r="H151" i="3"/>
  <c r="I151" i="3" s="1"/>
  <c r="H152" i="3"/>
  <c r="I152" i="3" s="1"/>
  <c r="H154" i="3"/>
  <c r="I154" i="3" s="1"/>
  <c r="I153" i="3" s="1"/>
  <c r="H156" i="3"/>
  <c r="I156" i="3" s="1"/>
  <c r="I155" i="3" s="1"/>
  <c r="H158" i="3"/>
  <c r="I158" i="3" s="1"/>
  <c r="H159" i="3"/>
  <c r="I159" i="3" s="1"/>
  <c r="H160" i="3"/>
  <c r="I160" i="3" s="1"/>
  <c r="H162" i="3"/>
  <c r="I162" i="3" s="1"/>
  <c r="H163" i="3"/>
  <c r="I163" i="3" s="1"/>
  <c r="H164" i="3"/>
  <c r="I164" i="3" s="1"/>
  <c r="H165" i="3"/>
  <c r="I165" i="3" s="1"/>
  <c r="H167" i="3"/>
  <c r="I167" i="3" s="1"/>
  <c r="H168" i="3"/>
  <c r="I168" i="3" s="1"/>
  <c r="H169" i="3"/>
  <c r="I169" i="3" s="1"/>
  <c r="H171" i="3"/>
  <c r="I171" i="3" s="1"/>
  <c r="H172" i="3"/>
  <c r="I172" i="3" s="1"/>
  <c r="H173" i="3"/>
  <c r="I173" i="3" s="1"/>
  <c r="H174" i="3"/>
  <c r="I174" i="3" s="1"/>
  <c r="H175" i="3"/>
  <c r="I175" i="3" s="1"/>
  <c r="H176" i="3"/>
  <c r="I176" i="3" s="1"/>
  <c r="H177" i="3"/>
  <c r="I177" i="3" s="1"/>
  <c r="H179" i="3"/>
  <c r="I179" i="3" s="1"/>
  <c r="H180" i="3"/>
  <c r="I180" i="3" s="1"/>
  <c r="H181" i="3"/>
  <c r="I181" i="3" s="1"/>
  <c r="H182" i="3"/>
  <c r="I182" i="3" s="1"/>
  <c r="H183" i="3"/>
  <c r="I183" i="3" s="1"/>
  <c r="H184" i="3"/>
  <c r="I184" i="3" s="1"/>
  <c r="H185" i="3"/>
  <c r="I185" i="3" s="1"/>
  <c r="H186" i="3"/>
  <c r="I186" i="3" s="1"/>
  <c r="H187" i="3"/>
  <c r="I187" i="3" s="1"/>
  <c r="H188" i="3"/>
  <c r="I188" i="3" s="1"/>
  <c r="H189" i="3"/>
  <c r="I189" i="3" s="1"/>
  <c r="H190" i="3"/>
  <c r="I190" i="3" s="1"/>
  <c r="H192" i="3"/>
  <c r="I192" i="3" s="1"/>
  <c r="H193" i="3"/>
  <c r="I193" i="3" s="1"/>
  <c r="H194" i="3"/>
  <c r="I194" i="3" s="1"/>
  <c r="H195" i="3"/>
  <c r="I195" i="3" s="1"/>
  <c r="H198" i="3"/>
  <c r="I198" i="3" s="1"/>
  <c r="H199" i="3"/>
  <c r="I199" i="3" s="1"/>
  <c r="H200" i="3"/>
  <c r="I200" i="3" s="1"/>
  <c r="H202" i="3"/>
  <c r="I202" i="3" s="1"/>
  <c r="H203" i="3"/>
  <c r="I203" i="3" s="1"/>
  <c r="H204" i="3"/>
  <c r="I204" i="3" s="1"/>
  <c r="H205" i="3"/>
  <c r="I205" i="3" s="1"/>
  <c r="H207" i="3"/>
  <c r="I207" i="3" s="1"/>
  <c r="H208" i="3"/>
  <c r="I208" i="3" s="1"/>
  <c r="H209" i="3"/>
  <c r="I209" i="3" s="1"/>
  <c r="H211" i="3"/>
  <c r="I211" i="3" s="1"/>
  <c r="I210" i="3" s="1"/>
  <c r="H213" i="3"/>
  <c r="I213" i="3" s="1"/>
  <c r="I212" i="3" s="1"/>
  <c r="H216" i="3"/>
  <c r="I216" i="3" s="1"/>
  <c r="H217" i="3"/>
  <c r="I217" i="3" s="1"/>
  <c r="H218" i="3"/>
  <c r="I218" i="3" s="1"/>
  <c r="H219" i="3"/>
  <c r="I219" i="3" s="1"/>
  <c r="H221" i="3"/>
  <c r="I221" i="3" s="1"/>
  <c r="H222" i="3"/>
  <c r="I222" i="3" s="1"/>
  <c r="H223" i="3"/>
  <c r="I223" i="3" s="1"/>
  <c r="H224" i="3"/>
  <c r="I224" i="3" s="1"/>
  <c r="H225" i="3"/>
  <c r="I225" i="3" s="1"/>
  <c r="H227" i="3"/>
  <c r="I227" i="3" s="1"/>
  <c r="H228" i="3"/>
  <c r="I228" i="3" s="1"/>
  <c r="H229" i="3"/>
  <c r="I229" i="3" s="1"/>
  <c r="H231" i="3"/>
  <c r="I231" i="3" s="1"/>
  <c r="I230" i="3" s="1"/>
  <c r="H233" i="3"/>
  <c r="I233" i="3" s="1"/>
  <c r="I232" i="3" s="1"/>
  <c r="H235" i="3"/>
  <c r="I235" i="3" s="1"/>
  <c r="H236" i="3"/>
  <c r="I236" i="3" s="1"/>
  <c r="H237" i="3"/>
  <c r="I237" i="3" s="1"/>
  <c r="H239" i="3"/>
  <c r="I239" i="3" s="1"/>
  <c r="H240" i="3"/>
  <c r="I240" i="3" s="1"/>
  <c r="H241" i="3"/>
  <c r="I241" i="3" s="1"/>
  <c r="H243" i="3"/>
  <c r="I243" i="3" s="1"/>
  <c r="I242" i="3" s="1"/>
  <c r="K11" i="3"/>
  <c r="O11" i="12" l="1"/>
  <c r="F11" i="12"/>
  <c r="G11" i="12"/>
  <c r="H11" i="12"/>
  <c r="I11" i="12"/>
  <c r="J11" i="12"/>
  <c r="K11" i="12"/>
  <c r="M11" i="12"/>
  <c r="L11" i="12"/>
  <c r="N11" i="12"/>
  <c r="K110" i="3"/>
  <c r="I59" i="3"/>
  <c r="K68" i="3"/>
  <c r="K67" i="3"/>
  <c r="I166" i="3"/>
  <c r="I21" i="3"/>
  <c r="K94" i="3"/>
  <c r="I102" i="3"/>
  <c r="I143" i="3"/>
  <c r="I17" i="3"/>
  <c r="K146" i="3"/>
  <c r="K194" i="3"/>
  <c r="I191" i="3"/>
  <c r="I28" i="3"/>
  <c r="I136" i="3"/>
  <c r="I238" i="3"/>
  <c r="I215" i="3"/>
  <c r="K82" i="3"/>
  <c r="I234" i="3"/>
  <c r="I149" i="3"/>
  <c r="I108" i="3"/>
  <c r="K190" i="3"/>
  <c r="I170" i="3"/>
  <c r="I87" i="3"/>
  <c r="I69" i="3"/>
  <c r="I24" i="3"/>
  <c r="I201" i="3"/>
  <c r="I197" i="3"/>
  <c r="I90" i="3"/>
  <c r="K174" i="3"/>
  <c r="K126" i="3"/>
  <c r="K50" i="3"/>
  <c r="I206" i="3"/>
  <c r="K46" i="3"/>
  <c r="K162" i="3"/>
  <c r="K158" i="3"/>
  <c r="I114" i="3"/>
  <c r="K18" i="3"/>
  <c r="I178" i="3"/>
  <c r="I220" i="3"/>
  <c r="I157" i="3"/>
  <c r="K62" i="3"/>
  <c r="K61" i="3"/>
  <c r="K60" i="3"/>
  <c r="I45" i="3"/>
  <c r="K66" i="3"/>
  <c r="K65" i="3"/>
  <c r="K64" i="3"/>
  <c r="K63" i="3"/>
  <c r="I226" i="3"/>
  <c r="I161" i="3"/>
  <c r="I130" i="3"/>
  <c r="I41" i="3"/>
  <c r="I38" i="3" s="1"/>
  <c r="K233" i="3"/>
  <c r="K217" i="3"/>
  <c r="K185" i="3"/>
  <c r="K169" i="3"/>
  <c r="K137" i="3"/>
  <c r="K121" i="3"/>
  <c r="K105" i="3"/>
  <c r="K89" i="3"/>
  <c r="K73" i="3"/>
  <c r="K57" i="3"/>
  <c r="K25" i="3"/>
  <c r="K216" i="3"/>
  <c r="K200" i="3"/>
  <c r="K184" i="3"/>
  <c r="K168" i="3"/>
  <c r="K152" i="3"/>
  <c r="K120" i="3"/>
  <c r="K104" i="3"/>
  <c r="K88" i="3"/>
  <c r="K72" i="3"/>
  <c r="K56" i="3"/>
  <c r="K40" i="3"/>
  <c r="K231" i="3"/>
  <c r="K199" i="3"/>
  <c r="K183" i="3"/>
  <c r="K167" i="3"/>
  <c r="K151" i="3"/>
  <c r="K135" i="3"/>
  <c r="K119" i="3"/>
  <c r="K103" i="3"/>
  <c r="K71" i="3"/>
  <c r="K55" i="3"/>
  <c r="K39" i="3"/>
  <c r="K23" i="3"/>
  <c r="K222" i="3"/>
  <c r="K198" i="3"/>
  <c r="K182" i="3"/>
  <c r="K150" i="3"/>
  <c r="K134" i="3"/>
  <c r="K118" i="3"/>
  <c r="K70" i="3"/>
  <c r="K54" i="3"/>
  <c r="K22" i="3"/>
  <c r="K229" i="3"/>
  <c r="K213" i="3"/>
  <c r="K181" i="3"/>
  <c r="K165" i="3"/>
  <c r="K133" i="3"/>
  <c r="K117" i="3"/>
  <c r="K101" i="3"/>
  <c r="K85" i="3"/>
  <c r="K53" i="3"/>
  <c r="K37" i="3"/>
  <c r="I97" i="3"/>
  <c r="K228" i="3"/>
  <c r="K180" i="3"/>
  <c r="K164" i="3"/>
  <c r="K148" i="3"/>
  <c r="K132" i="3"/>
  <c r="K116" i="3"/>
  <c r="K100" i="3"/>
  <c r="K84" i="3"/>
  <c r="K52" i="3"/>
  <c r="K36" i="3"/>
  <c r="K243" i="3"/>
  <c r="K227" i="3"/>
  <c r="K211" i="3"/>
  <c r="K195" i="3"/>
  <c r="K179" i="3"/>
  <c r="K163" i="3"/>
  <c r="K147" i="3"/>
  <c r="K131" i="3"/>
  <c r="K115" i="3"/>
  <c r="K99" i="3"/>
  <c r="K83" i="3"/>
  <c r="K51" i="3"/>
  <c r="K35" i="3"/>
  <c r="K19" i="3"/>
  <c r="K241" i="3"/>
  <c r="K225" i="3"/>
  <c r="K209" i="3"/>
  <c r="K193" i="3"/>
  <c r="K177" i="3"/>
  <c r="K145" i="3"/>
  <c r="K129" i="3"/>
  <c r="K113" i="3"/>
  <c r="K81" i="3"/>
  <c r="K49" i="3"/>
  <c r="K33" i="3"/>
  <c r="K34" i="3"/>
  <c r="K240" i="3"/>
  <c r="K224" i="3"/>
  <c r="K208" i="3"/>
  <c r="K192" i="3"/>
  <c r="K176" i="3"/>
  <c r="K160" i="3"/>
  <c r="K144" i="3"/>
  <c r="K112" i="3"/>
  <c r="K96" i="3"/>
  <c r="K80" i="3"/>
  <c r="K48" i="3"/>
  <c r="K32" i="3"/>
  <c r="K98" i="3"/>
  <c r="K239" i="3"/>
  <c r="K223" i="3"/>
  <c r="K207" i="3"/>
  <c r="K175" i="3"/>
  <c r="K159" i="3"/>
  <c r="K111" i="3"/>
  <c r="K95" i="3"/>
  <c r="K79" i="3"/>
  <c r="K47" i="3"/>
  <c r="K31" i="3"/>
  <c r="K142" i="3"/>
  <c r="K237" i="3"/>
  <c r="K221" i="3"/>
  <c r="K205" i="3"/>
  <c r="K189" i="3"/>
  <c r="K173" i="3"/>
  <c r="K141" i="3"/>
  <c r="K109" i="3"/>
  <c r="K93" i="3"/>
  <c r="K77" i="3"/>
  <c r="K29" i="3"/>
  <c r="K78" i="3"/>
  <c r="K236" i="3"/>
  <c r="K204" i="3"/>
  <c r="K188" i="3"/>
  <c r="K172" i="3"/>
  <c r="K156" i="3"/>
  <c r="K140" i="3"/>
  <c r="K124" i="3"/>
  <c r="K92" i="3"/>
  <c r="K76" i="3"/>
  <c r="K44" i="3"/>
  <c r="K235" i="3"/>
  <c r="K219" i="3"/>
  <c r="K203" i="3"/>
  <c r="K187" i="3"/>
  <c r="K171" i="3"/>
  <c r="K139" i="3"/>
  <c r="K107" i="3"/>
  <c r="K91" i="3"/>
  <c r="K75" i="3"/>
  <c r="K43" i="3"/>
  <c r="K27" i="3"/>
  <c r="K30" i="3"/>
  <c r="K218" i="3"/>
  <c r="K202" i="3"/>
  <c r="K186" i="3"/>
  <c r="K154" i="3"/>
  <c r="K138" i="3"/>
  <c r="K122" i="3"/>
  <c r="K106" i="3"/>
  <c r="K74" i="3"/>
  <c r="K58" i="3"/>
  <c r="K42" i="3"/>
  <c r="K26" i="3"/>
  <c r="I20" i="3" l="1"/>
  <c r="Q11" i="12"/>
  <c r="I214" i="3"/>
  <c r="D14" i="12" s="1"/>
  <c r="I196" i="3"/>
  <c r="I127" i="3"/>
  <c r="I86" i="3"/>
  <c r="K244" i="3"/>
  <c r="N14" i="12" l="1"/>
  <c r="O14" i="12"/>
  <c r="D13" i="12"/>
  <c r="F17" i="12" s="1"/>
  <c r="F13" i="12" s="1"/>
  <c r="L244" i="3"/>
  <c r="M244" i="3" s="1"/>
  <c r="Q14" i="12" l="1"/>
  <c r="L17" i="12"/>
  <c r="L13" i="12" s="1"/>
  <c r="J17" i="12"/>
  <c r="J13" i="12" s="1"/>
  <c r="M17" i="12"/>
  <c r="M13" i="12" s="1"/>
  <c r="G17" i="12"/>
  <c r="G13" i="12" s="1"/>
  <c r="I17" i="12"/>
  <c r="I13" i="12" s="1"/>
  <c r="N17" i="12"/>
  <c r="N13" i="12" s="1"/>
  <c r="K17" i="12"/>
  <c r="K13" i="12" s="1"/>
  <c r="H17" i="12"/>
  <c r="H13" i="12" s="1"/>
  <c r="C13" i="5"/>
  <c r="C15" i="5"/>
  <c r="C17" i="5"/>
  <c r="C19" i="5"/>
  <c r="C21" i="5"/>
  <c r="C23" i="5"/>
  <c r="C25" i="5"/>
  <c r="C27" i="5"/>
  <c r="C29" i="5"/>
  <c r="C31" i="5"/>
  <c r="C9" i="5"/>
  <c r="C7" i="5"/>
  <c r="Q13" i="12" l="1"/>
  <c r="A2" i="5"/>
  <c r="A1" i="5"/>
  <c r="C32" i="5" l="1"/>
  <c r="C8" i="5" l="1"/>
  <c r="I8" i="5" s="1"/>
  <c r="D32" i="5"/>
  <c r="I32" i="5"/>
  <c r="G32" i="5"/>
  <c r="F32" i="5"/>
  <c r="H32" i="5"/>
  <c r="E32" i="5"/>
  <c r="H8" i="5" l="1"/>
  <c r="E8" i="5"/>
  <c r="D8" i="5"/>
  <c r="G8" i="5"/>
  <c r="F8" i="5"/>
  <c r="C12" i="5"/>
  <c r="I11" i="3" l="1"/>
  <c r="I10" i="3" s="1"/>
  <c r="D7" i="12" s="1"/>
  <c r="I16" i="3"/>
  <c r="D10" i="12" s="1"/>
  <c r="E10" i="12" s="1"/>
  <c r="Q10" i="12" s="1"/>
  <c r="I15" i="3"/>
  <c r="I13" i="3"/>
  <c r="I12" i="3" s="1"/>
  <c r="D8" i="12" s="1"/>
  <c r="E8" i="12" s="1"/>
  <c r="C20" i="5"/>
  <c r="C22" i="5"/>
  <c r="D22" i="5" s="1"/>
  <c r="H12" i="5"/>
  <c r="D12" i="5"/>
  <c r="I12" i="5"/>
  <c r="I14" i="3" l="1"/>
  <c r="D9" i="12"/>
  <c r="E9" i="12" s="1"/>
  <c r="Q9" i="12" s="1"/>
  <c r="Q8" i="12"/>
  <c r="E5" i="12"/>
  <c r="D5" i="12"/>
  <c r="M7" i="12"/>
  <c r="M5" i="12" s="1"/>
  <c r="N7" i="12"/>
  <c r="N5" i="12" s="1"/>
  <c r="O7" i="12"/>
  <c r="O5" i="12" s="1"/>
  <c r="F7" i="12"/>
  <c r="G7" i="12"/>
  <c r="G5" i="12" s="1"/>
  <c r="H7" i="12"/>
  <c r="H5" i="12" s="1"/>
  <c r="I7" i="12"/>
  <c r="I5" i="12" s="1"/>
  <c r="J7" i="12"/>
  <c r="J5" i="12" s="1"/>
  <c r="K7" i="12"/>
  <c r="K5" i="12" s="1"/>
  <c r="L7" i="12"/>
  <c r="L5" i="12" s="1"/>
  <c r="J247" i="3"/>
  <c r="H20" i="5"/>
  <c r="G20" i="5"/>
  <c r="F20" i="5"/>
  <c r="I20" i="5"/>
  <c r="D20" i="5"/>
  <c r="E20" i="5"/>
  <c r="C18" i="5"/>
  <c r="C16" i="5"/>
  <c r="H22" i="5"/>
  <c r="F22" i="5"/>
  <c r="E22" i="5"/>
  <c r="I22" i="5"/>
  <c r="G22" i="5"/>
  <c r="Q7" i="12" l="1"/>
  <c r="F5" i="12"/>
  <c r="Q5" i="12" s="1"/>
  <c r="L11" i="5"/>
  <c r="L12" i="5" s="1"/>
  <c r="F11" i="5" s="1"/>
  <c r="F12" i="5" s="1"/>
  <c r="C10" i="5"/>
  <c r="G10" i="5" s="1"/>
  <c r="C26" i="5"/>
  <c r="D6" i="5"/>
  <c r="C30" i="5"/>
  <c r="D16" i="5"/>
  <c r="H16" i="5"/>
  <c r="G16" i="5"/>
  <c r="F16" i="5"/>
  <c r="E16" i="5"/>
  <c r="I16" i="5"/>
  <c r="C24" i="5"/>
  <c r="F18" i="5"/>
  <c r="I18" i="5"/>
  <c r="D18" i="5"/>
  <c r="H18" i="5"/>
  <c r="E18" i="5"/>
  <c r="G18" i="5"/>
  <c r="K11" i="5"/>
  <c r="K12" i="5" s="1"/>
  <c r="E11" i="5" s="1"/>
  <c r="C28" i="5" l="1"/>
  <c r="E10" i="5"/>
  <c r="D10" i="5"/>
  <c r="F10" i="5"/>
  <c r="I10" i="5"/>
  <c r="H10" i="5"/>
  <c r="C14" i="5"/>
  <c r="H26" i="5"/>
  <c r="G26" i="5"/>
  <c r="E26" i="5"/>
  <c r="F26" i="5"/>
  <c r="D26" i="5"/>
  <c r="I26" i="5"/>
  <c r="H30" i="5"/>
  <c r="I30" i="5"/>
  <c r="D30" i="5"/>
  <c r="G30" i="5"/>
  <c r="E30" i="5"/>
  <c r="F30" i="5"/>
  <c r="M11" i="5"/>
  <c r="M12" i="5" s="1"/>
  <c r="G11" i="5" s="1"/>
  <c r="G12" i="5" s="1"/>
  <c r="G24" i="5"/>
  <c r="H24" i="5"/>
  <c r="D24" i="5"/>
  <c r="E24" i="5"/>
  <c r="I24" i="5"/>
  <c r="F24" i="5"/>
  <c r="E12" i="5"/>
  <c r="C11" i="5"/>
  <c r="C6" i="5"/>
  <c r="D5" i="5" s="1"/>
  <c r="H28" i="5"/>
  <c r="D28" i="5"/>
  <c r="F28" i="5"/>
  <c r="G28" i="5"/>
  <c r="I28" i="5"/>
  <c r="E28" i="5"/>
  <c r="J26" i="3" l="1"/>
  <c r="J42" i="3"/>
  <c r="J58" i="3"/>
  <c r="J74" i="3"/>
  <c r="J90" i="3"/>
  <c r="J106" i="3"/>
  <c r="J122" i="3"/>
  <c r="J138" i="3"/>
  <c r="J154" i="3"/>
  <c r="J170" i="3"/>
  <c r="J186" i="3"/>
  <c r="J202" i="3"/>
  <c r="J218" i="3"/>
  <c r="J234" i="3"/>
  <c r="J28" i="3"/>
  <c r="J44" i="3"/>
  <c r="J76" i="3"/>
  <c r="J108" i="3"/>
  <c r="J140" i="3"/>
  <c r="J172" i="3"/>
  <c r="J220" i="3"/>
  <c r="J31" i="3"/>
  <c r="J95" i="3"/>
  <c r="J143" i="3"/>
  <c r="J191" i="3"/>
  <c r="J239" i="3"/>
  <c r="J48" i="3"/>
  <c r="J64" i="3"/>
  <c r="J112" i="3"/>
  <c r="J160" i="3"/>
  <c r="J208" i="3"/>
  <c r="J120" i="3"/>
  <c r="J200" i="3"/>
  <c r="J11" i="3"/>
  <c r="J27" i="3"/>
  <c r="J43" i="3"/>
  <c r="J59" i="3"/>
  <c r="J75" i="3"/>
  <c r="J91" i="3"/>
  <c r="J107" i="3"/>
  <c r="J123" i="3"/>
  <c r="J139" i="3"/>
  <c r="J155" i="3"/>
  <c r="J171" i="3"/>
  <c r="J187" i="3"/>
  <c r="J203" i="3"/>
  <c r="J219" i="3"/>
  <c r="J235" i="3"/>
  <c r="J12" i="3"/>
  <c r="J60" i="3"/>
  <c r="J92" i="3"/>
  <c r="J124" i="3"/>
  <c r="J156" i="3"/>
  <c r="J188" i="3"/>
  <c r="J204" i="3"/>
  <c r="J236" i="3"/>
  <c r="J47" i="3"/>
  <c r="J79" i="3"/>
  <c r="J127" i="3"/>
  <c r="J175" i="3"/>
  <c r="J223" i="3"/>
  <c r="J32" i="3"/>
  <c r="J80" i="3"/>
  <c r="J144" i="3"/>
  <c r="J192" i="3"/>
  <c r="J240" i="3"/>
  <c r="J104" i="3"/>
  <c r="J152" i="3"/>
  <c r="J13" i="3"/>
  <c r="J29" i="3"/>
  <c r="J45" i="3"/>
  <c r="J61" i="3"/>
  <c r="J77" i="3"/>
  <c r="J93" i="3"/>
  <c r="J109" i="3"/>
  <c r="J125" i="3"/>
  <c r="J141" i="3"/>
  <c r="J157" i="3"/>
  <c r="J173" i="3"/>
  <c r="J189" i="3"/>
  <c r="J205" i="3"/>
  <c r="J221" i="3"/>
  <c r="J237" i="3"/>
  <c r="J14" i="3"/>
  <c r="J30" i="3"/>
  <c r="J46" i="3"/>
  <c r="J62" i="3"/>
  <c r="J78" i="3"/>
  <c r="J94" i="3"/>
  <c r="J110" i="3"/>
  <c r="J126" i="3"/>
  <c r="J142" i="3"/>
  <c r="J158" i="3"/>
  <c r="J174" i="3"/>
  <c r="J190" i="3"/>
  <c r="J206" i="3"/>
  <c r="J222" i="3"/>
  <c r="J238" i="3"/>
  <c r="J15" i="3"/>
  <c r="J63" i="3"/>
  <c r="J111" i="3"/>
  <c r="J159" i="3"/>
  <c r="J207" i="3"/>
  <c r="J16" i="3"/>
  <c r="J96" i="3"/>
  <c r="J128" i="3"/>
  <c r="J176" i="3"/>
  <c r="J224" i="3"/>
  <c r="J136" i="3"/>
  <c r="J17" i="3"/>
  <c r="J33" i="3"/>
  <c r="J49" i="3"/>
  <c r="J65" i="3"/>
  <c r="J81" i="3"/>
  <c r="J97" i="3"/>
  <c r="J113" i="3"/>
  <c r="J129" i="3"/>
  <c r="J145" i="3"/>
  <c r="J161" i="3"/>
  <c r="J177" i="3"/>
  <c r="J193" i="3"/>
  <c r="J209" i="3"/>
  <c r="J225" i="3"/>
  <c r="J241" i="3"/>
  <c r="J180" i="3"/>
  <c r="J37" i="3"/>
  <c r="J85" i="3"/>
  <c r="J149" i="3"/>
  <c r="J213" i="3"/>
  <c r="J54" i="3"/>
  <c r="J118" i="3"/>
  <c r="J150" i="3"/>
  <c r="J214" i="3"/>
  <c r="J23" i="3"/>
  <c r="J103" i="3"/>
  <c r="J167" i="3"/>
  <c r="J231" i="3"/>
  <c r="J56" i="3"/>
  <c r="J184" i="3"/>
  <c r="J18" i="3"/>
  <c r="J34" i="3"/>
  <c r="J50" i="3"/>
  <c r="J66" i="3"/>
  <c r="J82" i="3"/>
  <c r="J98" i="3"/>
  <c r="J114" i="3"/>
  <c r="J130" i="3"/>
  <c r="J146" i="3"/>
  <c r="J162" i="3"/>
  <c r="J178" i="3"/>
  <c r="J194" i="3"/>
  <c r="J210" i="3"/>
  <c r="J226" i="3"/>
  <c r="J242" i="3"/>
  <c r="J212" i="3"/>
  <c r="J69" i="3"/>
  <c r="J133" i="3"/>
  <c r="J197" i="3"/>
  <c r="J70" i="3"/>
  <c r="J182" i="3"/>
  <c r="J71" i="3"/>
  <c r="J183" i="3"/>
  <c r="J72" i="3"/>
  <c r="J19" i="3"/>
  <c r="J35" i="3"/>
  <c r="J51" i="3"/>
  <c r="J67" i="3"/>
  <c r="J83" i="3"/>
  <c r="J99" i="3"/>
  <c r="J115" i="3"/>
  <c r="J131" i="3"/>
  <c r="J147" i="3"/>
  <c r="J163" i="3"/>
  <c r="J179" i="3"/>
  <c r="J195" i="3"/>
  <c r="J211" i="3"/>
  <c r="J227" i="3"/>
  <c r="J243" i="3"/>
  <c r="J148" i="3"/>
  <c r="J53" i="3"/>
  <c r="J101" i="3"/>
  <c r="J165" i="3"/>
  <c r="J229" i="3"/>
  <c r="J38" i="3"/>
  <c r="J86" i="3"/>
  <c r="J166" i="3"/>
  <c r="J230" i="3"/>
  <c r="J55" i="3"/>
  <c r="J87" i="3"/>
  <c r="J135" i="3"/>
  <c r="J199" i="3"/>
  <c r="J24" i="3"/>
  <c r="J232" i="3"/>
  <c r="J20" i="3"/>
  <c r="J36" i="3"/>
  <c r="J52" i="3"/>
  <c r="J68" i="3"/>
  <c r="J84" i="3"/>
  <c r="J100" i="3"/>
  <c r="J116" i="3"/>
  <c r="J132" i="3"/>
  <c r="J164" i="3"/>
  <c r="J196" i="3"/>
  <c r="J228" i="3"/>
  <c r="J21" i="3"/>
  <c r="J117" i="3"/>
  <c r="J181" i="3"/>
  <c r="J22" i="3"/>
  <c r="J102" i="3"/>
  <c r="J134" i="3"/>
  <c r="J198" i="3"/>
  <c r="J39" i="3"/>
  <c r="J119" i="3"/>
  <c r="J151" i="3"/>
  <c r="J215" i="3"/>
  <c r="J40" i="3"/>
  <c r="J168" i="3"/>
  <c r="J25" i="3"/>
  <c r="J41" i="3"/>
  <c r="J57" i="3"/>
  <c r="J73" i="3"/>
  <c r="J89" i="3"/>
  <c r="J105" i="3"/>
  <c r="J121" i="3"/>
  <c r="J137" i="3"/>
  <c r="J153" i="3"/>
  <c r="J169" i="3"/>
  <c r="J185" i="3"/>
  <c r="J201" i="3"/>
  <c r="J217" i="3"/>
  <c r="J233" i="3"/>
  <c r="J88" i="3"/>
  <c r="J216" i="3"/>
  <c r="C5" i="5"/>
  <c r="C37" i="5"/>
  <c r="F14" i="5"/>
  <c r="F34" i="5" s="1"/>
  <c r="E14" i="5"/>
  <c r="E34" i="5" s="1"/>
  <c r="D14" i="5"/>
  <c r="D34" i="5" s="1"/>
  <c r="H14" i="5"/>
  <c r="H34" i="5" s="1"/>
  <c r="I14" i="5"/>
  <c r="I34" i="5" s="1"/>
  <c r="G14" i="5"/>
  <c r="G34" i="5" s="1"/>
  <c r="H246" i="3"/>
  <c r="J10" i="3"/>
  <c r="G33" i="5" l="1"/>
  <c r="I33" i="5"/>
  <c r="H33" i="5"/>
  <c r="E33" i="5"/>
  <c r="F33" i="5"/>
  <c r="D36" i="5"/>
  <c r="D33" i="5"/>
  <c r="D35" i="5" l="1"/>
  <c r="E36" i="5"/>
  <c r="F36" i="5" l="1"/>
  <c r="E35" i="5"/>
  <c r="G36" i="5" l="1"/>
  <c r="F35" i="5"/>
  <c r="H36" i="5" l="1"/>
  <c r="G35" i="5"/>
  <c r="I36" i="5" l="1"/>
  <c r="I35" i="5" s="1"/>
  <c r="H35" i="5"/>
</calcChain>
</file>

<file path=xl/sharedStrings.xml><?xml version="1.0" encoding="utf-8"?>
<sst xmlns="http://schemas.openxmlformats.org/spreadsheetml/2006/main" count="12968" uniqueCount="2970">
  <si>
    <t>Item</t>
  </si>
  <si>
    <t>Descrição</t>
  </si>
  <si>
    <t>Und</t>
  </si>
  <si>
    <t>Quant.</t>
  </si>
  <si>
    <t xml:space="preserve"> 1 </t>
  </si>
  <si>
    <t>SERVIÇOS PRELIMINARES</t>
  </si>
  <si>
    <t xml:space="preserve"> 1.1 </t>
  </si>
  <si>
    <t>CANTEIRO DE OBRAS</t>
  </si>
  <si>
    <t xml:space="preserve"> 1.1.1 </t>
  </si>
  <si>
    <t>Placa de identificação para obra</t>
  </si>
  <si>
    <t>m²</t>
  </si>
  <si>
    <t xml:space="preserve"> 1.1.2 </t>
  </si>
  <si>
    <t>Locação de container tipo escritório com 1 vaso sanitário, 1 lavatório e 1 ponto para chuveiro - área mínima de 13,80 m²</t>
  </si>
  <si>
    <t>unxmês</t>
  </si>
  <si>
    <t xml:space="preserve"> 1.1.3 </t>
  </si>
  <si>
    <t>Locação de obra de edificação</t>
  </si>
  <si>
    <t xml:space="preserve"> 2 </t>
  </si>
  <si>
    <t>SERVIÇOS TÉCNICOS</t>
  </si>
  <si>
    <t xml:space="preserve"> 2.1 </t>
  </si>
  <si>
    <t>TÉCNICO EM SEGURANÇA DO TRABALHO COM ENCARGOS COMPLEMENTARES</t>
  </si>
  <si>
    <t>MES</t>
  </si>
  <si>
    <t xml:space="preserve"> 2.2 </t>
  </si>
  <si>
    <t>ENGENHEIRO CIVIL DE OBRA SENIOR COM ENCARGOS COMPLEMENTARES</t>
  </si>
  <si>
    <t>H</t>
  </si>
  <si>
    <t xml:space="preserve"> 3 </t>
  </si>
  <si>
    <t>MOVIMENTO DE TERRA</t>
  </si>
  <si>
    <t xml:space="preserve"> 3.1 </t>
  </si>
  <si>
    <t>LIMPEZA</t>
  </si>
  <si>
    <t xml:space="preserve"> 3.1.1 </t>
  </si>
  <si>
    <t>Limpeza mecanizada do terreno, inclusive troncos até 15 cm de diâmetro, com caminhão à disposição dentro e fora da obra, com transporte no raio de até 1 km</t>
  </si>
  <si>
    <t xml:space="preserve"> 3.2 </t>
  </si>
  <si>
    <t>CORTE E ATERRO</t>
  </si>
  <si>
    <t xml:space="preserve"> 3.2.1 </t>
  </si>
  <si>
    <t>Escavação e carga mecanizada em solo de 1ª categoria, em campo aberto</t>
  </si>
  <si>
    <t>m³</t>
  </si>
  <si>
    <t xml:space="preserve"> 3.2.2 </t>
  </si>
  <si>
    <t>Compactação de aterro mecanizado a 100% PN, sem fornecimento de solo em campo aberto</t>
  </si>
  <si>
    <t xml:space="preserve"> 3.3 </t>
  </si>
  <si>
    <t>BOTA FORA</t>
  </si>
  <si>
    <t xml:space="preserve"> 3.3.1 </t>
  </si>
  <si>
    <t>Transporte de solo de 1ª e 2ª categoria por caminhão para distâncias superiores ao 10° km até o 15° km</t>
  </si>
  <si>
    <t xml:space="preserve"> 4 </t>
  </si>
  <si>
    <t>INFRAESTRUTURA</t>
  </si>
  <si>
    <t xml:space="preserve"> 4.1 </t>
  </si>
  <si>
    <t>TANQUE DE DESINFECÇÃO</t>
  </si>
  <si>
    <t xml:space="preserve"> 4.1.1 </t>
  </si>
  <si>
    <t>ESCAVAÇÕES E PREPARO DE FUNDO</t>
  </si>
  <si>
    <t xml:space="preserve"> 4.1.1.1 </t>
  </si>
  <si>
    <t>Escavação mecanizada de valas ou cavas com profundidade acima de 4 m, com escavadeira hidráulica</t>
  </si>
  <si>
    <t xml:space="preserve"> 4.1.1.2 </t>
  </si>
  <si>
    <t xml:space="preserve"> 4.1.1.3 </t>
  </si>
  <si>
    <t>Reaterro compactado mecanizado de vala ou cava com rolo, mínimo de 95% PN</t>
  </si>
  <si>
    <t xml:space="preserve"> 4.1.1.4 </t>
  </si>
  <si>
    <t>Transporte de solo de 1ª e 2ª categoria por caminhão para distâncias superiores ao 15° km até o 20° km</t>
  </si>
  <si>
    <t xml:space="preserve"> 4.1.1.5 </t>
  </si>
  <si>
    <t>Locação de conjunto de bombeamento a vácuo para rebaixamento de lençol freático, com até 50 ponteiras e potência até 15 HP, mínimo 30 dias</t>
  </si>
  <si>
    <t>cjxdia</t>
  </si>
  <si>
    <t xml:space="preserve"> 4.1.1.6 </t>
  </si>
  <si>
    <t>Andaime torre metálico (1,5 x 1,5 m) com piso metálico</t>
  </si>
  <si>
    <t>mxmês</t>
  </si>
  <si>
    <t xml:space="preserve"> 4.1.2 </t>
  </si>
  <si>
    <t>LAJE DE FUNDO</t>
  </si>
  <si>
    <t xml:space="preserve"> 4.1.2.1 </t>
  </si>
  <si>
    <t>Lastro e/ou fundação em rachão mecanizado</t>
  </si>
  <si>
    <t xml:space="preserve"> 4.1.2.2 </t>
  </si>
  <si>
    <t>Concreto usinado, fck = 40 MPa - para bombeamento</t>
  </si>
  <si>
    <t xml:space="preserve"> 4.1.2.3 </t>
  </si>
  <si>
    <t>Lançamento e adensamento de concreto ou massa por bombeamento</t>
  </si>
  <si>
    <t xml:space="preserve"> 4.1.2.4 </t>
  </si>
  <si>
    <t>Armadura em barra de aço CA-50 (A ou B) fyk = 500 MPa</t>
  </si>
  <si>
    <t>kg</t>
  </si>
  <si>
    <t xml:space="preserve"> 4.1.3 </t>
  </si>
  <si>
    <t>ESTACAS, CONCRETO E AÇO</t>
  </si>
  <si>
    <t xml:space="preserve"> 4.1.3.1 </t>
  </si>
  <si>
    <t>Estaca tipo hélice contínua, diâmetro de 40 cm em solo</t>
  </si>
  <si>
    <t>m</t>
  </si>
  <si>
    <t xml:space="preserve"> 4.1.3.2 </t>
  </si>
  <si>
    <t>Forma plana em compensado para estrutura aparente com cimbramento tubular metálico</t>
  </si>
  <si>
    <t xml:space="preserve"> 4.1.3.3 </t>
  </si>
  <si>
    <t xml:space="preserve"> 4.1.3.4 </t>
  </si>
  <si>
    <t xml:space="preserve"> 4.1.3.5 </t>
  </si>
  <si>
    <t xml:space="preserve"> 4.1.3.6 </t>
  </si>
  <si>
    <t xml:space="preserve"> 4.2 </t>
  </si>
  <si>
    <t>CASA - DOSAGEM DO HIPOCLORITO</t>
  </si>
  <si>
    <t xml:space="preserve"> 4.2.1 </t>
  </si>
  <si>
    <t xml:space="preserve"> 4.2.1.1 </t>
  </si>
  <si>
    <t>Escavação mecanizada de valas ou cavas com profundidade de até 2 m</t>
  </si>
  <si>
    <t xml:space="preserve"> 4.2.1.2 </t>
  </si>
  <si>
    <t xml:space="preserve"> 4.2.1.3 </t>
  </si>
  <si>
    <t xml:space="preserve"> 4.2.1.4 </t>
  </si>
  <si>
    <t xml:space="preserve"> 4.2.2 </t>
  </si>
  <si>
    <t xml:space="preserve"> 4.2.2.1 </t>
  </si>
  <si>
    <t xml:space="preserve"> 4.2.2.2 </t>
  </si>
  <si>
    <t>Escavação manual em solo de 1ª e 2ª categoria em vala ou cava até 1,5 m</t>
  </si>
  <si>
    <t xml:space="preserve"> 4.2.2.3 </t>
  </si>
  <si>
    <t>PREPARO DE FUNDO DE VALA COM LARGURA MENOR QUE 1,5 M, EM LOCAL COM NÍVEL BAIXO DE INTERFERÊNCIA. AF_06/2016</t>
  </si>
  <si>
    <t xml:space="preserve"> 4.2.2.4 </t>
  </si>
  <si>
    <t>Lastro de pedra britada</t>
  </si>
  <si>
    <t xml:space="preserve"> 4.2.2.5 </t>
  </si>
  <si>
    <t>Forma em madeira comum para fundação</t>
  </si>
  <si>
    <t xml:space="preserve"> 4.2.2.6 </t>
  </si>
  <si>
    <t xml:space="preserve"> 4.2.2.7 </t>
  </si>
  <si>
    <t xml:space="preserve"> 4.2.2.8 </t>
  </si>
  <si>
    <t xml:space="preserve"> 4.2.2.9 </t>
  </si>
  <si>
    <t xml:space="preserve"> 4.2.2.10 </t>
  </si>
  <si>
    <t>Alvenaria de embasamento em tijolo maciço comum</t>
  </si>
  <si>
    <t xml:space="preserve"> 4.2.2.11 </t>
  </si>
  <si>
    <t xml:space="preserve"> 4.2.2.12 </t>
  </si>
  <si>
    <t xml:space="preserve"> 4.2.2.13 </t>
  </si>
  <si>
    <t>REATERRO MANUAL APILOADO COM SOQUETE. AF_10/2017</t>
  </si>
  <si>
    <t>TRANSPORTE HORIZONTAL, MASSA/GRANEL, JERICA 90L, 30M. AF_06/2014</t>
  </si>
  <si>
    <t xml:space="preserve"> 5 </t>
  </si>
  <si>
    <t>SUPERESTRUTURA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</si>
  <si>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</si>
  <si>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</si>
  <si>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</si>
  <si>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</si>
  <si>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</si>
  <si>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>Laje pré-fabricada mista vigota protendida/lajota cerâmica - LP 12 (8+4) e capa com concreto de 25 MPa</t>
  </si>
  <si>
    <t xml:space="preserve"> 6 </t>
  </si>
  <si>
    <t>PAREDES E PAINÉS</t>
  </si>
  <si>
    <t xml:space="preserve"> 6.1 </t>
  </si>
  <si>
    <t>Alvenaria de bloco de concreto estrutural 14 x 19 x 39 cm - classe A</t>
  </si>
  <si>
    <t xml:space="preserve"> 6.2 </t>
  </si>
  <si>
    <t>Argamassa graute</t>
  </si>
  <si>
    <t xml:space="preserve"> 6.3 </t>
  </si>
  <si>
    <t xml:space="preserve"> 7 </t>
  </si>
  <si>
    <t>COBERTURA</t>
  </si>
  <si>
    <t xml:space="preserve"> 7.1 </t>
  </si>
  <si>
    <t>Fornecimento e montagem de estrutura em aço ASTM-A36, sem pintura</t>
  </si>
  <si>
    <t xml:space="preserve"> 7.2 </t>
  </si>
  <si>
    <t>Telhamento em chapa de aço pré-pintada com epóxi e poliéster, perfil trapezoidal, com espessura de 0,50 mm e altura de 40 mm</t>
  </si>
  <si>
    <t xml:space="preserve"> 7.3 </t>
  </si>
  <si>
    <t>Calha, rufo, afins em chapa galvanizada nº 24 - corte 0,33 m</t>
  </si>
  <si>
    <t xml:space="preserve"> 8 </t>
  </si>
  <si>
    <t>ESQUADRIAS METÁLICAS</t>
  </si>
  <si>
    <t xml:space="preserve"> 8.1 </t>
  </si>
  <si>
    <t>Caixilho em alumínio anodizado maxim-ar</t>
  </si>
  <si>
    <t xml:space="preserve"> 8.2 </t>
  </si>
  <si>
    <t>Porta/portão de abrir em chapa, sob medida</t>
  </si>
  <si>
    <t xml:space="preserve"> 8.3 </t>
  </si>
  <si>
    <t>Caixilho tipo veneziana industrial com montantes em alumínio e aletas em fibra de vidro</t>
  </si>
  <si>
    <t xml:space="preserve"> 8.4 </t>
  </si>
  <si>
    <t>Vidro liso transparente de 4 mm</t>
  </si>
  <si>
    <t xml:space="preserve"> 9 </t>
  </si>
  <si>
    <t>INSTALAÇÕES HIDRAULICAS</t>
  </si>
  <si>
    <t xml:space="preserve"> 9.1 </t>
  </si>
  <si>
    <t xml:space="preserve"> 9.1.1 </t>
  </si>
  <si>
    <t>ENCAMINHAMENTO</t>
  </si>
  <si>
    <t xml:space="preserve"> 9.1.1.1 </t>
  </si>
  <si>
    <t>TUBO PE CORRUGADO Ø800 6,20M - FORNECIMENTO E INSTALAÇÃO</t>
  </si>
  <si>
    <t>UN</t>
  </si>
  <si>
    <t>CAIXA DE PASSAGEM EM ALVENARIA - LASTRO DE BRITA (FUNDO)</t>
  </si>
  <si>
    <t>CAIXA DE PASSAGEM EM ALVENARIA - LASTRO DE CONCRETO (FUNDO)</t>
  </si>
  <si>
    <t>CAIXA DE PASSAGEM EM ALVENARIA - PAREDE DE 1 TIJOLO, REVESTIDA</t>
  </si>
  <si>
    <t>CAIXA DE PASSAGEM EM ALVENARIA - TAMPA DE CONCRETO</t>
  </si>
  <si>
    <t xml:space="preserve"> 9.1.2 </t>
  </si>
  <si>
    <t>ACESSÓRIOS</t>
  </si>
  <si>
    <t>PEDESTAL SUSPENSÃO C/ ENGRENAGEM DN 47</t>
  </si>
  <si>
    <t xml:space="preserve"> 9.1.2.2 </t>
  </si>
  <si>
    <t>FORNEC.E INST.DE VERTEDOR DE FIBRA DE VIDRO,C/ACIONAMENTO DIRETO NA GAVETA, e=6 mm, INCL.QUADRO DE FIBRA DE VIDRO E CHUMBADORES DE ACO INOX</t>
  </si>
  <si>
    <t xml:space="preserve"> m2</t>
  </si>
  <si>
    <t xml:space="preserve"> 9.1.2.3 </t>
  </si>
  <si>
    <t>MONT. E INSTAL. DE COMPORTA DE DUPLO FLUXO COMPLETA C/PEDESTAL DE SUSPENSAO C/ENGRENAGENS E VOLANTE EM F§F§ E VEDACAO DE ACO, C/ AREA DO CANAL DE 0,501mý ATE 0.80mý</t>
  </si>
  <si>
    <t xml:space="preserve"> un</t>
  </si>
  <si>
    <t xml:space="preserve"> 9.1.2.5 </t>
  </si>
  <si>
    <t>Haste de Prolongamento - HRR2 1 3/4</t>
  </si>
  <si>
    <t>un</t>
  </si>
  <si>
    <t xml:space="preserve"> 9.1.2.6 </t>
  </si>
  <si>
    <t>ESCADA DE MARINHEIRO EM FIBRA DE VIDRO PULTRUDADA, PERFIL QUADRADO, PINTURA PROTETORA CONTRA RAIOS UV, SEM GUARDA CORPO</t>
  </si>
  <si>
    <t>M</t>
  </si>
  <si>
    <t xml:space="preserve"> 9.1.2.7 </t>
  </si>
  <si>
    <t>GUARDA CORPO EM FIBRA DE VIDRO C/ PERFIS PULTRUDADOS PINTADOS EM ESMALTE PU ACRÍLICO E SISTEMA DE ANCORAGEM EM AÇO INOXIDÁVEL AISI304 - H=1,10M</t>
  </si>
  <si>
    <t xml:space="preserve"> 9.2 </t>
  </si>
  <si>
    <t xml:space="preserve"> 9.2.1 </t>
  </si>
  <si>
    <t xml:space="preserve"> 9.2.1.1 </t>
  </si>
  <si>
    <t>Tê 90º de pvc rígido soldável, marrom  diâm = 32mm</t>
  </si>
  <si>
    <t xml:space="preserve"> 9.2.1.2 </t>
  </si>
  <si>
    <t>Curva 90º de pvc rígido soldável, marrom  diâm = 32mm</t>
  </si>
  <si>
    <t xml:space="preserve"> 9.2.1.3 </t>
  </si>
  <si>
    <t>Tubo de PVC rígido soldável marrom, DN= 32 mm, (1´), inclusive conexões</t>
  </si>
  <si>
    <t xml:space="preserve"> 9.2.1.4 </t>
  </si>
  <si>
    <t>Tubo de PVC rígido soldável marrom, DN= 85 mm, (3´), inclusive conexões</t>
  </si>
  <si>
    <t xml:space="preserve"> 9.2.1.5 </t>
  </si>
  <si>
    <t>Tubo de PVC rígido soldável marrom, DN= 60 mm, (2´), inclusive conexões</t>
  </si>
  <si>
    <t xml:space="preserve"> 9.2.1.6 </t>
  </si>
  <si>
    <t>CAIXA ENTERRADA HIDRÁULICA RETANGULAR EM ALVENARIA COM TIJOLOS CERÂMICOS MACIÇOS, DIMENSÕES INTERNAS: 0,8X0,8X0,6 M PARA REDE DE ESGOTO. AF_05/2018</t>
  </si>
  <si>
    <t>Registro PVC esfera c/borboleta d = 1"</t>
  </si>
  <si>
    <t>Registro PVC esfera c/borboleta d =  4"</t>
  </si>
  <si>
    <t>Registro PVC esfera c/borboleta d =  3"</t>
  </si>
  <si>
    <t xml:space="preserve"> 9.2.1.10 </t>
  </si>
  <si>
    <t>ADAPTADOR PVC SOLD. FLANGES LIVRES P/CX. D</t>
  </si>
  <si>
    <t xml:space="preserve"> 9.2.1.11 </t>
  </si>
  <si>
    <t>Curva 90º de pvc rígido soldável, marrom  diâm = 85mm</t>
  </si>
  <si>
    <t xml:space="preserve"> 9.2.1.12 </t>
  </si>
  <si>
    <t>ADAPTADOR PVC SOLD. FLANGES LIVRES P/CX. D'ÁGUA 60mm (2")</t>
  </si>
  <si>
    <t xml:space="preserve"> 9.2.1.13 </t>
  </si>
  <si>
    <t>CURVA 45 GRAUS, PVC, SOLDÁVEL, DN 60MM, INSTALADO EM PRUMADA DE ÁGUA - FORNECIMENTO E INSTALAÇÃO. AF_12/2014</t>
  </si>
  <si>
    <t xml:space="preserve"> 9.2.1.14 </t>
  </si>
  <si>
    <t>Tê 90º de pvc rígido soldável, marrom  diâm = 60mm</t>
  </si>
  <si>
    <t xml:space="preserve"> 9.2.1.15 </t>
  </si>
  <si>
    <t>Curva 90º de pvc rígido soldável, marrom  diâm = 60mm</t>
  </si>
  <si>
    <t>Registro PVC esfera c/borboleta d =  2"</t>
  </si>
  <si>
    <t xml:space="preserve"> 9.2.2 </t>
  </si>
  <si>
    <t xml:space="preserve"> 9.2.2.1 </t>
  </si>
  <si>
    <t>Chuveiro lava-olhos, acionamento manual, tubulação em ferro galvanizado com pintura epóxi cor verde</t>
  </si>
  <si>
    <t xml:space="preserve"> 9.2.2.2 </t>
  </si>
  <si>
    <t>GRADE DE PISO PULTRUDADO (INJETADA EM FIBRA DE VIDRO E RESINA), COMCAMADA SUPERFICIAL ANTIDERRAPANTE DE 4MM, MALHA QUADRADA38X38MM, ALTURA 38MM (1.1/2”), ASSENTADA COM ARGAMASSA DE CIMENTO E AREIA. AF_05/2017</t>
  </si>
  <si>
    <t>M²</t>
  </si>
  <si>
    <t xml:space="preserve"> 9.2.2.3 </t>
  </si>
  <si>
    <t>HIDRANTE SUBTERRANEO FERRO FUNDIDO C/ CURVA LONGA E CAIXA DN=75MM</t>
  </si>
  <si>
    <t xml:space="preserve"> 9.2.2.4 </t>
  </si>
  <si>
    <t>Conjunto motor-bomba (centrífuga) 1 cv, monoestágio trifásico, Hman= 8 a 25 mca e Q= 11 a 1,50 m³/h</t>
  </si>
  <si>
    <t xml:space="preserve"> 9.2.2.5 </t>
  </si>
  <si>
    <t>Hipoclorador / Bomba dosadora analógica de soluções, vazão de 0,5 à 15 l/h e presão de 0 à 15 bar</t>
  </si>
  <si>
    <t xml:space="preserve"> 10 </t>
  </si>
  <si>
    <t>INSTALAÇÕES ELÉTRICAS</t>
  </si>
  <si>
    <t xml:space="preserve"> 10.1 </t>
  </si>
  <si>
    <t>CAIXA DE PASSAGEM E TAMPA PRÉ-MOLDADAS EM CONCRETO, SEM FUNDO, 40X40CM</t>
  </si>
  <si>
    <t xml:space="preserve"> 10.2 </t>
  </si>
  <si>
    <t>Caixa em PVC de 4´ x 4´</t>
  </si>
  <si>
    <t xml:space="preserve"> 10.3 </t>
  </si>
  <si>
    <t>Caixa em PVC octogonal de 4´ x 4´</t>
  </si>
  <si>
    <t xml:space="preserve"> 10.4 </t>
  </si>
  <si>
    <t>Quadro de distribuição universal de embutir, para disjuntores 16 DIN / 12 Bolt-on - 150 A - sem componentes</t>
  </si>
  <si>
    <t xml:space="preserve"> 10.5 </t>
  </si>
  <si>
    <t>CONDULETE DE ALUMÍNIO, TIPO X, PARA ELETRODUTO DE AÇO GALVANIZADO DN 20 MM (3/4</t>
  </si>
  <si>
    <t xml:space="preserve"> 10.6 </t>
  </si>
  <si>
    <t>Cabo de cobre flexível de 1,5 mm², isolamento 0,6/1kV - isolação HEPR 90°C</t>
  </si>
  <si>
    <t xml:space="preserve"> 10.7 </t>
  </si>
  <si>
    <t>Cabo de cobre flexível de 2,5 mm², isolamento 0,6/1kV - isolação HEPR 90°C</t>
  </si>
  <si>
    <t xml:space="preserve"> 10.8 </t>
  </si>
  <si>
    <t>Cabo de cobre flexível de 4 mm², isolamento 0,6/1kV - isolação HEPR 90°C</t>
  </si>
  <si>
    <t xml:space="preserve"> 10.9 </t>
  </si>
  <si>
    <t>Cabo de cobre flexível de 6 mm², isolamento 0,6/1kV - isolação HEPR 90°C</t>
  </si>
  <si>
    <t xml:space="preserve"> 10.10 </t>
  </si>
  <si>
    <t>Cabo de cobre flexível de 10 mm², isolamento 0,6/1kV - isolação HEPR 90°C</t>
  </si>
  <si>
    <t xml:space="preserve"> 10.11 </t>
  </si>
  <si>
    <t>Disjuntor termomagnético, bipolar 220/380 V, corrente de 10 A até 50 A</t>
  </si>
  <si>
    <t xml:space="preserve"> 10.12 </t>
  </si>
  <si>
    <t>Disjuntor termomagnético, unipolar 127/220 V, corrente de 10 A até 30 A</t>
  </si>
  <si>
    <t xml:space="preserve"> 10.13 </t>
  </si>
  <si>
    <t>Disjuntor termomagnético, tripolar 220/380 V, corrente de 10 A até 50 A</t>
  </si>
  <si>
    <t xml:space="preserve"> 10.14 </t>
  </si>
  <si>
    <t>Disjuntor termomagnético, tripolar 220/380 V, corrente de 60 A até 100 A</t>
  </si>
  <si>
    <t xml:space="preserve"> 10.15 </t>
  </si>
  <si>
    <t>DPS - DISPOSITIVO PROTECAO CONTRA SURTOS (ENERGIA)</t>
  </si>
  <si>
    <t xml:space="preserve"> 10.16 </t>
  </si>
  <si>
    <t>Eletroduto corrugado em polietileno de alta densidade, DN= 30 mm, com acessórios</t>
  </si>
  <si>
    <t xml:space="preserve"> 10.17 </t>
  </si>
  <si>
    <t>Eletroduto de PVC rígido roscável de 1´ - com acessórios</t>
  </si>
  <si>
    <t xml:space="preserve"> 10.18 </t>
  </si>
  <si>
    <t>Eletroduto de PVC corrugado flexível leve, diâmetro externo de 20 mm</t>
  </si>
  <si>
    <t xml:space="preserve"> 10.19 </t>
  </si>
  <si>
    <t>Placa de 4´ x 4´</t>
  </si>
  <si>
    <t xml:space="preserve"> 10.20 </t>
  </si>
  <si>
    <t>Fita em aço inoxidável para poste de 0,50 m x 19 mm, com fecho em aço inoxidável</t>
  </si>
  <si>
    <t xml:space="preserve"> 10.21 </t>
  </si>
  <si>
    <t>Grampo tipo ´C´ diâmetro 3/8`, com balancim tamanho grande</t>
  </si>
  <si>
    <t>cj</t>
  </si>
  <si>
    <t xml:space="preserve"> 10.22 </t>
  </si>
  <si>
    <t>Haste de aterramento de 5/8</t>
  </si>
  <si>
    <t xml:space="preserve"> 10.23 </t>
  </si>
  <si>
    <t>Dispositivo diferencial residual de 40 A x 30 mA - 4 polos</t>
  </si>
  <si>
    <t xml:space="preserve"> 10.24 </t>
  </si>
  <si>
    <t>Interruptor com 1 tecla simples e placa</t>
  </si>
  <si>
    <t xml:space="preserve"> 10.25 </t>
  </si>
  <si>
    <t>Lâmpada LED tubular T8 com base G13, de 1850 até 2000 Im - 18 a 20W</t>
  </si>
  <si>
    <t xml:space="preserve"> 10.26 </t>
  </si>
  <si>
    <t>Luminária LED p/ iluminação pública, c/ vidro de prot. anti vandalismo contra impacto IK09, 249Watts, 31500Lumens, 4000K, IRC&gt;70, base p/ relê fotocélula/telegestão 7PIN, corpo alum injet. pint. poliester a pó. 220V IP66 vida util100 mil horas</t>
  </si>
  <si>
    <t xml:space="preserve"> 10.27 </t>
  </si>
  <si>
    <t>LUMINÁRIA COMERCIAL DE SOBREPOR COM DIFUSOR TRANSPARENTE OU FOSCO PARA 2 LÂMPADAS TUBULARES DE LED 18/20W - COMPLETA</t>
  </si>
  <si>
    <t xml:space="preserve"> 10.28 </t>
  </si>
  <si>
    <t>Perfilado perfurado 38 x 38 mm em chapa 14 pré-zincada, com acessórios</t>
  </si>
  <si>
    <t xml:space="preserve"> 10.29 </t>
  </si>
  <si>
    <t>Poste de concreto circular, 200 kg, H = 12,00 m</t>
  </si>
  <si>
    <t xml:space="preserve"> 10.30 </t>
  </si>
  <si>
    <t>RELE FOTOELETRICO P/ COMANDO DE ILUMINACAO EXTERNA 220V/1000W - FORNECIMENTO E INSTALACAO</t>
  </si>
  <si>
    <t xml:space="preserve"> 10.31 </t>
  </si>
  <si>
    <t>SUPORTE PARA 3 PÉTALAS PARA LUMINÁRIA DE ILUMINAÇÃO PÚBLICA</t>
  </si>
  <si>
    <t>Un</t>
  </si>
  <si>
    <t xml:space="preserve"> 10.32 </t>
  </si>
  <si>
    <t>Terminal de pressão/compressão para cabo de 6 até 10 mm²</t>
  </si>
  <si>
    <t xml:space="preserve"> 10.33 </t>
  </si>
  <si>
    <t>Terminal de compressão para cabo de   4 mm2 - fornecimento e instalação</t>
  </si>
  <si>
    <t xml:space="preserve"> 10.34 </t>
  </si>
  <si>
    <t>Vergalhão com rosca, porca e arruela de diâmetro 1/4´ (tirante)</t>
  </si>
  <si>
    <t xml:space="preserve"> 10.35 </t>
  </si>
  <si>
    <t>Tomada 3P+T de 32 A, blindada industrial de sobrepor negativa</t>
  </si>
  <si>
    <t xml:space="preserve"> 10.36 </t>
  </si>
  <si>
    <t>Tomada 2P+T de 20 A - 250 V, completa</t>
  </si>
  <si>
    <t xml:space="preserve"> 11 </t>
  </si>
  <si>
    <t>REVESTIMENTO DE FORROS</t>
  </si>
  <si>
    <t xml:space="preserve"> 11.1 </t>
  </si>
  <si>
    <t xml:space="preserve"> 11.1.1 </t>
  </si>
  <si>
    <t>Chapisco</t>
  </si>
  <si>
    <t xml:space="preserve"> 11.1.2 </t>
  </si>
  <si>
    <t>MASSA ÚNICA, PARA RECEBIMENTO DE PINTURA, EM ARGAMASSA TRAÇO 1:2:8, PREPARO MECÂNICO COM BETONEIRA 400L, APLICADA MANUALMENTE EM TETO, ESPESSURA DE 20MM, COM EXECUÇÃO DE TALISCAS. AF_03/2015</t>
  </si>
  <si>
    <t xml:space="preserve"> 12 </t>
  </si>
  <si>
    <t>REVESTIMENTO DE PAREDES INTERNAS</t>
  </si>
  <si>
    <t xml:space="preserve"> 12.1 </t>
  </si>
  <si>
    <t xml:space="preserve"> 12.1.1 </t>
  </si>
  <si>
    <t xml:space="preserve"> 12.1.2 </t>
  </si>
  <si>
    <t>MASSA ÚNICA, PARA RECEBIMENTO DE PINTURA, EM ARGAMASSA TRAÇO 1:2:8, PREPARO MECÂNICO COM BETONEIRA 400L, APLICADA MANUALMENTE EM FACES INTERNAS DE PAREDES, ESPESSURA DE 20MM, COM EXECUÇÃO DE TALISCAS. AF_06/2014</t>
  </si>
  <si>
    <t xml:space="preserve"> 12.1.3 </t>
  </si>
  <si>
    <t>EMBOÇO, PARA RECEBIMENTO DE CERÂMICA, EM ARGAMASSA TRAÇO 1:2:8, PREPARO MECÂNICO COM BETONEIRA 400L, APLICADO MANUALMENTE EM FACES INTERNAS DE PAREDES, PARA AMBIENTE COM ÁREA  MAIOR QUE 10M2, ESPESSURA DE 20MM, COM EXECUÇÃO DE TALISCAS. AF_06/2014</t>
  </si>
  <si>
    <t xml:space="preserve"> 12.1.4 </t>
  </si>
  <si>
    <t>LITOCERÂMICA DE 6,0 X 22,5 CM, ASSENTADO COM ARGAMASSA PRÉ-FABRICADA, INCLUSIVE REJUNTAMENTO</t>
  </si>
  <si>
    <t xml:space="preserve"> 12.1.5 </t>
  </si>
  <si>
    <t>Peitoril em concreto simples</t>
  </si>
  <si>
    <t xml:space="preserve"> 13 </t>
  </si>
  <si>
    <t>REVESTIMENTO DE PAREDES EXTERNAS</t>
  </si>
  <si>
    <t xml:space="preserve"> 13.1 </t>
  </si>
  <si>
    <t xml:space="preserve"> 13.1.1 </t>
  </si>
  <si>
    <t xml:space="preserve"> 13.1.2 </t>
  </si>
  <si>
    <t>EMBOÇO OU MASSA ÚNICA EM ARGAMASSA TRAÇO 1:2:8, PREPARO MECÂNICO COM BETONEIRA 400 L, APLICADA MANUALMENTE EM PANOS DE FACHADA COM PRESENÇA DE VÃOS, ESPESSURA DE 25 MM. AF_06/2014</t>
  </si>
  <si>
    <t xml:space="preserve"> 13.1.3 </t>
  </si>
  <si>
    <t xml:space="preserve"> 14 </t>
  </si>
  <si>
    <t>PISOS</t>
  </si>
  <si>
    <t xml:space="preserve"> 14.1 </t>
  </si>
  <si>
    <t>Lona plástica</t>
  </si>
  <si>
    <t>Armadura em tela soldada de aço</t>
  </si>
  <si>
    <t>Concreto usinado, fck = 25 MPa - para bombeamento</t>
  </si>
  <si>
    <t>Lançamento, espalhamento e adensamento de concreto ou massa em lastro e/ou enchimento</t>
  </si>
  <si>
    <t>Corte de junta de dilatação, com serra de disco diamantado para pisos</t>
  </si>
  <si>
    <t>Nivelamento de piso em concreto com acabadora de superfície</t>
  </si>
  <si>
    <t xml:space="preserve"> 14.2 </t>
  </si>
  <si>
    <t>CALÇAMENTO DO ENTORNO</t>
  </si>
  <si>
    <t xml:space="preserve"> 14.2.1 </t>
  </si>
  <si>
    <t xml:space="preserve"> 14.2.2 </t>
  </si>
  <si>
    <t xml:space="preserve"> 14.2.3 </t>
  </si>
  <si>
    <t xml:space="preserve"> 14.2.4 </t>
  </si>
  <si>
    <t xml:space="preserve"> 14.2.5 </t>
  </si>
  <si>
    <t xml:space="preserve"> 14.3 </t>
  </si>
  <si>
    <t>PAVIMENTO DE ACESSO</t>
  </si>
  <si>
    <t xml:space="preserve"> 14.3.1 </t>
  </si>
  <si>
    <t>Revestimento primário com pedra britada, compactação mínima de 95% do PN</t>
  </si>
  <si>
    <t xml:space="preserve"> 14.4 </t>
  </si>
  <si>
    <t>PROTEÇÃO DOS TALUDES</t>
  </si>
  <si>
    <t xml:space="preserve"> 14.4.1 </t>
  </si>
  <si>
    <t>Plantio de grama esmeralda em placas (jardins e canteiros)</t>
  </si>
  <si>
    <t xml:space="preserve"> 15 </t>
  </si>
  <si>
    <t>PINTURA</t>
  </si>
  <si>
    <t xml:space="preserve"> 15.1 </t>
  </si>
  <si>
    <t>Tinta acrílica em massa, inclusive preparo</t>
  </si>
  <si>
    <t xml:space="preserve"> 15.2 </t>
  </si>
  <si>
    <t>Esmalte à base água em superfície metálica, inclusive preparo</t>
  </si>
  <si>
    <t xml:space="preserve"> 15.3 </t>
  </si>
  <si>
    <t>Pintura com esmalte alquídico em estrutura metálica</t>
  </si>
  <si>
    <t xml:space="preserve"> 16 </t>
  </si>
  <si>
    <t>SERVIÇOS COMPLEMENTARES</t>
  </si>
  <si>
    <t xml:space="preserve"> 16.1 </t>
  </si>
  <si>
    <t>Limpeza final da obra</t>
  </si>
  <si>
    <t>_______________________________________________________________
Alexandre R. Gaino
Eng. Civil
5060435411</t>
  </si>
  <si>
    <t>LOCAÇÃO DE REDE DE ÁGUA OU ESGOTO. AF_10/2018</t>
  </si>
  <si>
    <t>ESCORAMENTO DE VALA, TIPO DESCONTÍNUO, COM PROFUNDIDADE DE 1,5 A 3,0 M, LARGURA MAIOR OU IGUAL A 1,5 M E MENOR QUE 2,5 M, EM LOCAL COM NÍVEL BAIXO DE INTERFERÊNCIA. AF_06/2016</t>
  </si>
  <si>
    <t>ESCAVACAO MECANICA DE VALA EM MATERIAL DE 2A. CATEGORIA ATE 2 M DE PROFUNDIDADE COM UTILIZACAO DE ESCAVADEIRA HIDRAULICA</t>
  </si>
  <si>
    <t>PREPARO DE FUNDO DE VALA  COM LARGURA MAIOR OU IGUAL A 1,5 M E MENOR QUE 2,5 M, EM LOCAL COM NÍVEL ALTO DE INTERFERÊNCIA. AF_06/2016</t>
  </si>
  <si>
    <t>LASTRO DE VALA COM PREPARO DE FUNDO, LARGURA MENOR QUE 1,5 M, COM CAMADA DE AREIA, LANÇAMENTO MECANIZADO, EM LOCAL COM NÍVEL BAIXO DE INTERFERÊNCIA. AF_06/2016</t>
  </si>
  <si>
    <t>M³</t>
  </si>
  <si>
    <t>PISO EM CONCRETO ARMADO</t>
  </si>
  <si>
    <t>PISO EM CONCRETO ÁREA INTERNA</t>
  </si>
  <si>
    <t>TANQUE CILÍNDRICO VERTICAL, CAPACIDADE DE 20.000 LITROS, COM FUNDO PLANO E TAMPO ABAULADO, FABRICADO EM COMPÓSITO PRFV - PLÁSTICO REFORÇADO COM FIBRAS DE VIDRO, ESCADA MARINHEIRO EM PRFV, PERFIL PULTRULDADO, PLATAFORMA SUPERIOR EM PRFV E PERFIL PULTRULDADO - FORNECIMENTO E INSTALAÇÃO</t>
  </si>
  <si>
    <t>LUMINÁRIA HIGH BAY LED 150W 5700K 14.000 LUMENS BIVOLT - FORNECIMENTO E INSTALAÇÃO</t>
  </si>
  <si>
    <t>Obra</t>
  </si>
  <si>
    <t>B.D.I.</t>
  </si>
  <si>
    <t>Encargos Sociais</t>
  </si>
  <si>
    <t>ESTAÇÃO DE TRATAMENTO DE ESGOTO - DESINFECÇÃO</t>
  </si>
  <si>
    <t>28,82%</t>
  </si>
  <si>
    <t>Desonerado: embutido nos preços unitário dos insumos de mão de obra, de acordo com as bases.</t>
  </si>
  <si>
    <t>Planilha Orçamentária Sintética</t>
  </si>
  <si>
    <t>Código</t>
  </si>
  <si>
    <t>Banco</t>
  </si>
  <si>
    <t>Valor Unit</t>
  </si>
  <si>
    <t>Valor Unit com BDI</t>
  </si>
  <si>
    <t>Total</t>
  </si>
  <si>
    <t xml:space="preserve"> 02.08.020 </t>
  </si>
  <si>
    <t>CPOS</t>
  </si>
  <si>
    <t xml:space="preserve"> 02.02.130 </t>
  </si>
  <si>
    <t xml:space="preserve"> 02.10.020 </t>
  </si>
  <si>
    <t xml:space="preserve"> 1.1.4 </t>
  </si>
  <si>
    <t xml:space="preserve"> 99063 </t>
  </si>
  <si>
    <t>SINAPI</t>
  </si>
  <si>
    <t xml:space="preserve"> 100321 </t>
  </si>
  <si>
    <t xml:space="preserve"> 90779 </t>
  </si>
  <si>
    <t xml:space="preserve"> 02.09.040 </t>
  </si>
  <si>
    <t xml:space="preserve"> 07.01.020 </t>
  </si>
  <si>
    <t xml:space="preserve"> 07.12.030 </t>
  </si>
  <si>
    <t xml:space="preserve"> 05.10.024 </t>
  </si>
  <si>
    <t xml:space="preserve"> 07.02.080 </t>
  </si>
  <si>
    <t xml:space="preserve"> 07.11.040 </t>
  </si>
  <si>
    <t xml:space="preserve"> 05.10.025 </t>
  </si>
  <si>
    <t xml:space="preserve"> 08.07.060 </t>
  </si>
  <si>
    <t xml:space="preserve"> 02.05.202 </t>
  </si>
  <si>
    <t xml:space="preserve"> 11.18.140 </t>
  </si>
  <si>
    <t xml:space="preserve"> 11.01.350 </t>
  </si>
  <si>
    <t xml:space="preserve"> 11.16.080 </t>
  </si>
  <si>
    <t xml:space="preserve"> 10.01.040 </t>
  </si>
  <si>
    <t xml:space="preserve"> 12.12.060 </t>
  </si>
  <si>
    <t xml:space="preserve"> 09.02.140 </t>
  </si>
  <si>
    <t xml:space="preserve"> 07.02.020 </t>
  </si>
  <si>
    <t xml:space="preserve"> 06.02.020 </t>
  </si>
  <si>
    <t xml:space="preserve"> 94097 </t>
  </si>
  <si>
    <t xml:space="preserve"> 11.18.040 </t>
  </si>
  <si>
    <t xml:space="preserve"> 09.01.020 </t>
  </si>
  <si>
    <t xml:space="preserve"> 14.01.020 </t>
  </si>
  <si>
    <t xml:space="preserve"> 96995 </t>
  </si>
  <si>
    <t xml:space="preserve"> 88036 </t>
  </si>
  <si>
    <t xml:space="preserve"> 13.02.150 </t>
  </si>
  <si>
    <t xml:space="preserve"> 14.11.261 </t>
  </si>
  <si>
    <t xml:space="preserve"> 11.05.040 </t>
  </si>
  <si>
    <t xml:space="preserve"> 15.03.030 </t>
  </si>
  <si>
    <t xml:space="preserve"> 16.12.060 </t>
  </si>
  <si>
    <t xml:space="preserve"> 16.12.200 </t>
  </si>
  <si>
    <t>Cumeeira em chapa de aço pré-pintada com epóxi e poliéster, perfil trapezoidal, com espessura de 0,50 mm</t>
  </si>
  <si>
    <t xml:space="preserve"> 7.4 </t>
  </si>
  <si>
    <t xml:space="preserve"> 16.33.022 </t>
  </si>
  <si>
    <t xml:space="preserve"> 25.01.410 </t>
  </si>
  <si>
    <t xml:space="preserve"> 24.02.060 </t>
  </si>
  <si>
    <t xml:space="preserve"> 25.01.120 </t>
  </si>
  <si>
    <t xml:space="preserve"> 26.01.040 </t>
  </si>
  <si>
    <t xml:space="preserve"> 94058 </t>
  </si>
  <si>
    <t xml:space="preserve"> 9.1.1.2 </t>
  </si>
  <si>
    <t xml:space="preserve"> 72915 </t>
  </si>
  <si>
    <t xml:space="preserve"> 9.1.1.3 </t>
  </si>
  <si>
    <t xml:space="preserve"> 94100 </t>
  </si>
  <si>
    <t xml:space="preserve"> 9.1.1.4 </t>
  </si>
  <si>
    <t xml:space="preserve"> 94111 </t>
  </si>
  <si>
    <t xml:space="preserve"> 9.1.1.5 </t>
  </si>
  <si>
    <t xml:space="preserve"> 9.1.1.6 </t>
  </si>
  <si>
    <t xml:space="preserve"> 9.1.1.7 </t>
  </si>
  <si>
    <t xml:space="preserve"> G0007 </t>
  </si>
  <si>
    <t>Próprio</t>
  </si>
  <si>
    <t xml:space="preserve"> 9.1.1.8 </t>
  </si>
  <si>
    <t xml:space="preserve"> 090556 </t>
  </si>
  <si>
    <t>SIURB</t>
  </si>
  <si>
    <t xml:space="preserve"> 9.1.1.9 </t>
  </si>
  <si>
    <t xml:space="preserve"> 090557 </t>
  </si>
  <si>
    <t xml:space="preserve"> 9.1.1.10 </t>
  </si>
  <si>
    <t xml:space="preserve"> 090559 </t>
  </si>
  <si>
    <t xml:space="preserve"> 9.1.1.11 </t>
  </si>
  <si>
    <t xml:space="preserve"> 090560 </t>
  </si>
  <si>
    <t xml:space="preserve"> I4954 </t>
  </si>
  <si>
    <t>SEINFRA</t>
  </si>
  <si>
    <t xml:space="preserve"> 220601 </t>
  </si>
  <si>
    <t>EMBASA</t>
  </si>
  <si>
    <t xml:space="preserve"> 220655 </t>
  </si>
  <si>
    <t xml:space="preserve"> 6475 </t>
  </si>
  <si>
    <t>ORSE</t>
  </si>
  <si>
    <t xml:space="preserve"> C4749 </t>
  </si>
  <si>
    <t xml:space="preserve"> C4747 </t>
  </si>
  <si>
    <t xml:space="preserve"> 1169 </t>
  </si>
  <si>
    <t xml:space="preserve"> 1118 </t>
  </si>
  <si>
    <t xml:space="preserve"> 46.01.030 </t>
  </si>
  <si>
    <t xml:space="preserve"> 46.01.080 </t>
  </si>
  <si>
    <t xml:space="preserve"> 46.01.060 </t>
  </si>
  <si>
    <t xml:space="preserve"> 97903 </t>
  </si>
  <si>
    <t xml:space="preserve"> 1944 </t>
  </si>
  <si>
    <t xml:space="preserve"> 9323 </t>
  </si>
  <si>
    <t xml:space="preserve"> 2604 </t>
  </si>
  <si>
    <t xml:space="preserve"> C0026 </t>
  </si>
  <si>
    <t xml:space="preserve"> 1123 </t>
  </si>
  <si>
    <t xml:space="preserve"> C0024 </t>
  </si>
  <si>
    <t xml:space="preserve"> 89510 </t>
  </si>
  <si>
    <t xml:space="preserve"> 1172 </t>
  </si>
  <si>
    <t xml:space="preserve"> 1121 </t>
  </si>
  <si>
    <t xml:space="preserve"> 1942 </t>
  </si>
  <si>
    <t xml:space="preserve"> 43.02.160 </t>
  </si>
  <si>
    <t xml:space="preserve"> 2220068 </t>
  </si>
  <si>
    <t>CAERN</t>
  </si>
  <si>
    <t xml:space="preserve"> 83633 </t>
  </si>
  <si>
    <t xml:space="preserve"> 43.10.750 </t>
  </si>
  <si>
    <t xml:space="preserve"> 8722 </t>
  </si>
  <si>
    <t xml:space="preserve"> 090570 </t>
  </si>
  <si>
    <t xml:space="preserve"> 40.07.020 </t>
  </si>
  <si>
    <t xml:space="preserve"> 40.07.040 </t>
  </si>
  <si>
    <t xml:space="preserve"> 37.03.200 </t>
  </si>
  <si>
    <t xml:space="preserve"> 95801 </t>
  </si>
  <si>
    <t xml:space="preserve"> 39.21.010 </t>
  </si>
  <si>
    <t xml:space="preserve"> 39.21.020 </t>
  </si>
  <si>
    <t xml:space="preserve"> 39.21.030 </t>
  </si>
  <si>
    <t xml:space="preserve"> 39.21.040 </t>
  </si>
  <si>
    <t xml:space="preserve"> 39.21.050 </t>
  </si>
  <si>
    <t xml:space="preserve"> 37.13.630 </t>
  </si>
  <si>
    <t xml:space="preserve"> 37.13.600 </t>
  </si>
  <si>
    <t xml:space="preserve"> 37.13.650 </t>
  </si>
  <si>
    <t xml:space="preserve"> 37.13.660 </t>
  </si>
  <si>
    <t xml:space="preserve"> 09.02.043 </t>
  </si>
  <si>
    <t>FDE</t>
  </si>
  <si>
    <t xml:space="preserve"> 38.13.010 </t>
  </si>
  <si>
    <t xml:space="preserve"> 38.01.060 </t>
  </si>
  <si>
    <t xml:space="preserve"> 38.19.020 </t>
  </si>
  <si>
    <t xml:space="preserve"> 40.20.140 </t>
  </si>
  <si>
    <t xml:space="preserve"> 69.20.070 </t>
  </si>
  <si>
    <t xml:space="preserve"> 38.07.030 </t>
  </si>
  <si>
    <t xml:space="preserve"> 42.05.210 </t>
  </si>
  <si>
    <t xml:space="preserve"> 37.17.080 </t>
  </si>
  <si>
    <t xml:space="preserve"> 40.05.020 </t>
  </si>
  <si>
    <t xml:space="preserve"> 41.02.551 </t>
  </si>
  <si>
    <t xml:space="preserve"> G0009 </t>
  </si>
  <si>
    <t xml:space="preserve"> 12162 </t>
  </si>
  <si>
    <t xml:space="preserve"> 090951 </t>
  </si>
  <si>
    <t xml:space="preserve"> 38.07.300 </t>
  </si>
  <si>
    <t xml:space="preserve"> 68.01.650 </t>
  </si>
  <si>
    <t xml:space="preserve"> 83399 </t>
  </si>
  <si>
    <t xml:space="preserve"> 072368 </t>
  </si>
  <si>
    <t>AGETOP CIVIL</t>
  </si>
  <si>
    <t xml:space="preserve"> 39.10.060 </t>
  </si>
  <si>
    <t xml:space="preserve"> 8007 </t>
  </si>
  <si>
    <t xml:space="preserve"> 38.07.210 </t>
  </si>
  <si>
    <t xml:space="preserve"> 40.04.140 </t>
  </si>
  <si>
    <t xml:space="preserve"> 10.37 </t>
  </si>
  <si>
    <t xml:space="preserve"> 40.04.460 </t>
  </si>
  <si>
    <t xml:space="preserve"> 17.02.020 </t>
  </si>
  <si>
    <t xml:space="preserve"> 90406 </t>
  </si>
  <si>
    <t xml:space="preserve"> 87529 </t>
  </si>
  <si>
    <t xml:space="preserve"> 87535 </t>
  </si>
  <si>
    <t xml:space="preserve"> REV-LIT-005 </t>
  </si>
  <si>
    <t>SETOP</t>
  </si>
  <si>
    <t xml:space="preserve"> 17.05.420 </t>
  </si>
  <si>
    <t xml:space="preserve"> 87775 </t>
  </si>
  <si>
    <t xml:space="preserve"> 14.1.1 </t>
  </si>
  <si>
    <t xml:space="preserve"> 14.1.1.1 </t>
  </si>
  <si>
    <t xml:space="preserve"> 14.1.1.2 </t>
  </si>
  <si>
    <t xml:space="preserve"> 10.02.020 </t>
  </si>
  <si>
    <t xml:space="preserve"> 14.1.1.3 </t>
  </si>
  <si>
    <t xml:space="preserve"> 14.1.1.4 </t>
  </si>
  <si>
    <t xml:space="preserve"> 11.16.020 </t>
  </si>
  <si>
    <t xml:space="preserve"> 14.1.1.5 </t>
  </si>
  <si>
    <t xml:space="preserve"> 11.20.050 </t>
  </si>
  <si>
    <t xml:space="preserve"> 14.1.1.6 </t>
  </si>
  <si>
    <t xml:space="preserve"> 11.16.220 </t>
  </si>
  <si>
    <t xml:space="preserve"> 14.1.2 </t>
  </si>
  <si>
    <t xml:space="preserve"> 14.1.2.1 </t>
  </si>
  <si>
    <t xml:space="preserve"> 14.1.2.2 </t>
  </si>
  <si>
    <t xml:space="preserve"> 11.18.060 </t>
  </si>
  <si>
    <t xml:space="preserve"> 14.1.2.3 </t>
  </si>
  <si>
    <t xml:space="preserve"> 14.1.2.4 </t>
  </si>
  <si>
    <t xml:space="preserve"> 14.1.2.5 </t>
  </si>
  <si>
    <t xml:space="preserve"> 14.1.2.6 </t>
  </si>
  <si>
    <t xml:space="preserve"> 14.1.2.7 </t>
  </si>
  <si>
    <t xml:space="preserve"> 11.01.290 </t>
  </si>
  <si>
    <t xml:space="preserve"> 54.02.030 </t>
  </si>
  <si>
    <t xml:space="preserve"> 34.02.100 </t>
  </si>
  <si>
    <t xml:space="preserve"> 33.10.050 </t>
  </si>
  <si>
    <t xml:space="preserve"> 33.11.050 </t>
  </si>
  <si>
    <t xml:space="preserve"> 33.07.140 </t>
  </si>
  <si>
    <t xml:space="preserve"> 55.01.020 </t>
  </si>
  <si>
    <t>Total sem BDI</t>
  </si>
  <si>
    <t>Total do BDI</t>
  </si>
  <si>
    <t>Total Geral</t>
  </si>
  <si>
    <t/>
  </si>
  <si>
    <t>KG</t>
  </si>
  <si>
    <t xml:space="preserve"> 9.2.1.17 </t>
  </si>
  <si>
    <t xml:space="preserve"> G0008 </t>
  </si>
  <si>
    <t>Planilha Orçamentária Analítica</t>
  </si>
  <si>
    <t>Tipo</t>
  </si>
  <si>
    <t>Composição</t>
  </si>
  <si>
    <t>Insumo</t>
  </si>
  <si>
    <t xml:space="preserve"> B.01.000.010111 </t>
  </si>
  <si>
    <t>Carpinteiro</t>
  </si>
  <si>
    <t>Mão de Obra</t>
  </si>
  <si>
    <t>h</t>
  </si>
  <si>
    <t xml:space="preserve"> B.01.000.010112 </t>
  </si>
  <si>
    <t>Ajudante de carpinteiro</t>
  </si>
  <si>
    <t xml:space="preserve"> B.02.000.020508 </t>
  </si>
  <si>
    <t>Cimento CPII-E-32 (sacos de 50 kg)</t>
  </si>
  <si>
    <t>Material</t>
  </si>
  <si>
    <t xml:space="preserve"> B.04.000.020503 </t>
  </si>
  <si>
    <t>Areia média lavada (a granel caçamba fechada)</t>
  </si>
  <si>
    <t xml:space="preserve"> D.02.000.021009 </t>
  </si>
  <si>
    <t>Pontalete de cedrinho de 75 mm x 75 mm - 3ª construcão</t>
  </si>
  <si>
    <t xml:space="preserve"> E.02.000.026760 </t>
  </si>
  <si>
    <t>Prego diversas bitolas (referência 18 x 27)</t>
  </si>
  <si>
    <t xml:space="preserve"> N.04.000.020357 </t>
  </si>
  <si>
    <t>Placa para identificação da obra, em chapa de aço n° 18, galvanizado com tratamento anticorrosivo padrão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</si>
  <si>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</si>
  <si>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</si>
  <si>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</si>
  <si>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</si>
  <si>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</si>
  <si>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</si>
  <si>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</si>
  <si>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B.01.000.010101 </t>
  </si>
  <si>
    <t>Ajudante geral</t>
  </si>
  <si>
    <t xml:space="preserve"> B.01.000.010115 </t>
  </si>
  <si>
    <t>Eletricista</t>
  </si>
  <si>
    <t xml:space="preserve"> B.01.000.010116 </t>
  </si>
  <si>
    <t>Ajudante eletricista</t>
  </si>
  <si>
    <t xml:space="preserve"> B.01.000.010118 </t>
  </si>
  <si>
    <t>Encanador</t>
  </si>
  <si>
    <t xml:space="preserve"> B.01.000.010119 </t>
  </si>
  <si>
    <t>Ajudante de encanador</t>
  </si>
  <si>
    <t xml:space="preserve"> A.12.000.021100 </t>
  </si>
  <si>
    <t>Container escritório com WC, em aço galvanizado, piso compensado naval (escritório), 1 vaso sanitário, 1 lavatório, 1 ponto para chuveiro, piso impermeável e anti-derrapante (WC)</t>
  </si>
  <si>
    <t xml:space="preserve"> B.01.000.010146 </t>
  </si>
  <si>
    <t>Servente</t>
  </si>
  <si>
    <t xml:space="preserve"> D.02.000.021021 </t>
  </si>
  <si>
    <t>Tábua cedrinho 25 mm x 300 mm de 3ª</t>
  </si>
  <si>
    <t xml:space="preserve"> E.02.000.027025 </t>
  </si>
  <si>
    <t>Arame galvanizado nº 16 BWG</t>
  </si>
  <si>
    <t>SERT - SERVIÇOS TÉCNICOS</t>
  </si>
  <si>
    <t>Composição Auxiliar</t>
  </si>
  <si>
    <t xml:space="preserve"> 99061 </t>
  </si>
  <si>
    <t>CAVALETE DE OBRA COM ALTURA DE 0,50 M - 2 UTILIZAÇÕES. AF_10/2018</t>
  </si>
  <si>
    <t>SEDI - SERVIÇOS DIVERSOS</t>
  </si>
  <si>
    <t xml:space="preserve"> 100315 </t>
  </si>
  <si>
    <t>CURSO DE CAPACITAÇÃO PARA TÉCNICO EM SEGURANÇA DO TRABALHO (ENCARGOS COMPLEMENTARES) - MENSALISTA</t>
  </si>
  <si>
    <t xml:space="preserve"> 00043494 </t>
  </si>
  <si>
    <t>EPI - FAMILIA ALMOXARIFE - MENSALISTA (ENCARGOS COMPLEMENTARES - COLETADO CAIXA)</t>
  </si>
  <si>
    <t>Equipamento</t>
  </si>
  <si>
    <t xml:space="preserve"> 00040863 </t>
  </si>
  <si>
    <t>EXAMES - MENSALISTA (COLETADO CAIXA)</t>
  </si>
  <si>
    <t xml:space="preserve"> 00043470 </t>
  </si>
  <si>
    <t>FERRAMENTAS - FAMILIA ALMOXARIFE - MENSALISTA (ENCARGOS COMPLEMENTARES - COLETADO CAIXA)</t>
  </si>
  <si>
    <t xml:space="preserve"> 00040864 </t>
  </si>
  <si>
    <t>SEGURO - MENSALISTA (COLETADO CAIXA)</t>
  </si>
  <si>
    <t xml:space="preserve"> 00040944 </t>
  </si>
  <si>
    <t>TECNICO EM SEGURANCA DO TRABALHO (MENSALISTA)</t>
  </si>
  <si>
    <t xml:space="preserve"> 95404 </t>
  </si>
  <si>
    <t>CURSO DE CAPACITAÇÃO PARA ENGENHEIRO CIVIL DE OBRA SÊNIOR (ENCARGOS COMPLEMENTARES) - HORISTA</t>
  </si>
  <si>
    <t xml:space="preserve"> 00002708 </t>
  </si>
  <si>
    <t>ENGENHEIRO CIVIL DE OBRA SENIOR</t>
  </si>
  <si>
    <t xml:space="preserve"> 00043486 </t>
  </si>
  <si>
    <t>EPI - FAMILIA ENGENHEIRO CIVIL - HORISTA (ENCARGOS COMPLEMENTARES - COLETADO CAIXA)</t>
  </si>
  <si>
    <t xml:space="preserve"> 00037372 </t>
  </si>
  <si>
    <t>EXAMES - HORISTA (COLETADO CAIXA)</t>
  </si>
  <si>
    <t>Outros</t>
  </si>
  <si>
    <t xml:space="preserve"> 00043462 </t>
  </si>
  <si>
    <t>FERRAMENTAS - FAMILIA ENGENHEIRO CIVIL - HORISTA (ENCARGOS COMPLEMENTARES - COLETADO CAIXA)</t>
  </si>
  <si>
    <t xml:space="preserve"> 00037373 </t>
  </si>
  <si>
    <t>SEGURO - HORISTA (COLETADO CAIXA)</t>
  </si>
  <si>
    <t>Taxas</t>
  </si>
  <si>
    <t xml:space="preserve"> S.01.000.080230 </t>
  </si>
  <si>
    <t>Pá-carregadeira sobre pneus pot.120 a 122HP (88,5 a 119 kW) capacidade da caçamba de 1,7 a 5,0m³, ref. CAT924G da CATERPILLAR</t>
  </si>
  <si>
    <t xml:space="preserve"> S.01.000.080311 </t>
  </si>
  <si>
    <t>Caminhão basculante diesel com capacidade de 5 m³ - COND. D</t>
  </si>
  <si>
    <t xml:space="preserve"> S.01.000.080342 </t>
  </si>
  <si>
    <t>Trator de esteira lâmina reta/riper - 328HP, CATEPILLAR-D8R PS328 ou equivalente</t>
  </si>
  <si>
    <t xml:space="preserve"> S.01.000.080344 </t>
  </si>
  <si>
    <t>Trator sobre esteiras pot. 76 a 88HP (56 a 64,9kW), ref. D4 da Komatsu</t>
  </si>
  <si>
    <t xml:space="preserve"> S.01.000.080102 </t>
  </si>
  <si>
    <t>Caminhão com irrigadeira e autobomba, capacidade mínima de 6.000 litros - COND.D</t>
  </si>
  <si>
    <t xml:space="preserve"> S.01.000.080330 </t>
  </si>
  <si>
    <t>Rolo compactador vibratório com pé de carneiro em aço, potência 121 a 127HP (90 a 93 kW), ref. CA25PD DYNAPAC</t>
  </si>
  <si>
    <t xml:space="preserve"> S.01.000.080332 </t>
  </si>
  <si>
    <t>Motoniveladora com escarificador potência 140HP (104kW), ref. CAT 120H da CATERPILLAR</t>
  </si>
  <si>
    <t xml:space="preserve"> S.01.000.080337 </t>
  </si>
  <si>
    <t>Rolo compactador autopropelido, vibratório em aço, cilíndros lisos em tandem, pot. 80 HP (59 kW), ref. CC21 Dynapac 6 toneladas</t>
  </si>
  <si>
    <t xml:space="preserve"> S.01.000.080266 </t>
  </si>
  <si>
    <t>Pá-carregadeira retroescavadeira / carregadeira, capacidade de 0,77m³ - COND. D</t>
  </si>
  <si>
    <t xml:space="preserve"> S.01.000.080272 </t>
  </si>
  <si>
    <t>Escavadeira hidráulica sobre esteira 100 HP (74 kW)</t>
  </si>
  <si>
    <t xml:space="preserve"> S.01.000.080178 </t>
  </si>
  <si>
    <t>Rolo compactador vibratório de um cilindro/PN 7T</t>
  </si>
  <si>
    <t xml:space="preserve"> A.04.000.098084 </t>
  </si>
  <si>
    <t>Locação de conjunto de bombeamento a vácuo para rebaixamento de lençol freático, com até 50 ponteiras e potência até 15HP mínimo 30 dias</t>
  </si>
  <si>
    <t xml:space="preserve"> S.04.000.021093 </t>
  </si>
  <si>
    <t>Locação de andaime torre metálico (1,5x1,5m), com piso metálico</t>
  </si>
  <si>
    <t xml:space="preserve"> B.05.000.020521 </t>
  </si>
  <si>
    <t>Pedra de mão (rachão)</t>
  </si>
  <si>
    <t xml:space="preserve"> C.04.000.020546 </t>
  </si>
  <si>
    <t>Concreto usinado bombeado fck= 40 MPa, slump 8 ± 1cm, brita 1 e 2</t>
  </si>
  <si>
    <t xml:space="preserve"> B.01.000.010139 </t>
  </si>
  <si>
    <t>Pedreiro</t>
  </si>
  <si>
    <t xml:space="preserve"> C.04.000.020566 </t>
  </si>
  <si>
    <t>Taxa para bombeamento de concreto</t>
  </si>
  <si>
    <t xml:space="preserve"> B.01.000.010121 </t>
  </si>
  <si>
    <t>Ferreiro/armador</t>
  </si>
  <si>
    <t xml:space="preserve"> B.01.000.010122 </t>
  </si>
  <si>
    <t>Ajudante de ferreiro</t>
  </si>
  <si>
    <t xml:space="preserve"> B.06.000.021525 </t>
  </si>
  <si>
    <t>Aço CA-50-A $MD bitolas</t>
  </si>
  <si>
    <t xml:space="preserve"> E.02.000.027010 </t>
  </si>
  <si>
    <t>Arame recozido nº 18 BWG</t>
  </si>
  <si>
    <t xml:space="preserve"> A.08.000.020154 </t>
  </si>
  <si>
    <t xml:space="preserve"> A.11.000.020364 </t>
  </si>
  <si>
    <t>Locação de escoramento tubular metálico (pontual ou em quadros)</t>
  </si>
  <si>
    <t>kgxmês</t>
  </si>
  <si>
    <t xml:space="preserve"> D.02.000.021017 </t>
  </si>
  <si>
    <t>Sarrafo de cedrinho 2,5 x 10 cm</t>
  </si>
  <si>
    <t xml:space="preserve"> D.03.000.021032 </t>
  </si>
  <si>
    <t>Chapa compensada cola PVA resinada de 12mm (2,20 x 1,10)m</t>
  </si>
  <si>
    <t xml:space="preserve"> F.12.000.028008 </t>
  </si>
  <si>
    <t>Desmoldante para formas</t>
  </si>
  <si>
    <t>l</t>
  </si>
  <si>
    <t>MOVT - MOVIMENTO DE TERRA</t>
  </si>
  <si>
    <t xml:space="preserve"> 91533 </t>
  </si>
  <si>
    <t>COMPACTADOR DE SOLOS DE PERCUSSÃO (SOQUETE) COM MOTOR A GASOLINA 4 TEMPOS, POTÊNCIA 4 CV - CHP DIURNO. AF_08/2015</t>
  </si>
  <si>
    <t>CHOR - CUSTOS HORÁRIOS DE MÁQUINAS E EQUIPAMENTOS</t>
  </si>
  <si>
    <t>CHP</t>
  </si>
  <si>
    <t xml:space="preserve"> 91534 </t>
  </si>
  <si>
    <t>COMPACTADOR DE SOLOS DE PERCUSSÃO (SOQUETE) COM MOTOR A GASOLINA 4 TEMPOS, POTÊNCIA 4 CV - CHI DIURNO. AF_08/2015</t>
  </si>
  <si>
    <t>CHI</t>
  </si>
  <si>
    <t xml:space="preserve"> 88309 </t>
  </si>
  <si>
    <t>PEDREIRO COM ENCARGOS COMPLEMENTARES</t>
  </si>
  <si>
    <t xml:space="preserve"> 88316 </t>
  </si>
  <si>
    <t>SERVENTE COM ENCARGOS COMPLEMENTARES</t>
  </si>
  <si>
    <t xml:space="preserve"> B.05.000.020518 </t>
  </si>
  <si>
    <t>Pedra britada nº médios 1.2.3 e 4 (a granel)</t>
  </si>
  <si>
    <t xml:space="preserve"> B.03.000.020505 </t>
  </si>
  <si>
    <t>Cal hidratada (saco de 20 kg)</t>
  </si>
  <si>
    <t xml:space="preserve"> G.01.000.022515 </t>
  </si>
  <si>
    <t>Tijolo comum maciço</t>
  </si>
  <si>
    <t xml:space="preserve"> S.01.000.080125 </t>
  </si>
  <si>
    <t>Betoneira reversível com carregador, capac. 320 litros, acionamento do motor combustão interna (diesel e gasolina) ou motor elétrico Alfa 320</t>
  </si>
  <si>
    <t xml:space="preserve"> C.04.000.020536 </t>
  </si>
  <si>
    <t>Concreto usinado fck= 25 MPa, slump 5 ± 1cm, slump 1 e 2</t>
  </si>
  <si>
    <t xml:space="preserve"> C.06.000.022050 </t>
  </si>
  <si>
    <t>Laje pré-fabricada mista vigota protendida/lajota cerâmica - LP 12 (8+4); sobrecarga 200kgf/m²</t>
  </si>
  <si>
    <t xml:space="preserve"> C.07.000.022539 </t>
  </si>
  <si>
    <t>Bloco de concreto estrutural de 14 x 19 x 39 cm, classe A (resistência &gt; ou = 8 Mpa)</t>
  </si>
  <si>
    <t xml:space="preserve"> B.05.000.020522 </t>
  </si>
  <si>
    <t>Pedrisco</t>
  </si>
  <si>
    <t xml:space="preserve"> E.04.000.037532 </t>
  </si>
  <si>
    <t>Fornecimento e montagem de estrutura metálica em aço ASTM-A 36, sem pintura</t>
  </si>
  <si>
    <t xml:space="preserve"> E.03.000.026504 </t>
  </si>
  <si>
    <t>Gancho de 1/4´ com porca e arruela, 550 mm</t>
  </si>
  <si>
    <t xml:space="preserve"> F.04.000.026506 </t>
  </si>
  <si>
    <t>Calço plástico para telha trapezoidal, 38 mm</t>
  </si>
  <si>
    <t xml:space="preserve"> F.14.000.025516 </t>
  </si>
  <si>
    <t>Telha em chapa de aço zincado, pré-pintado, perfil trapezoidal, espessura de 0,50mm, ref.: LR-40 da Perfilor, LR 40 Eucatex, MBP 40 - MBP</t>
  </si>
  <si>
    <t xml:space="preserve"> F.14.000.025529 </t>
  </si>
  <si>
    <t>Cumeeira em chapa de aço zincado, pré-pintada, perfil trapezoidal, esp. 0,50mm- Ref.: LR-40 Perfilor, Eucatex, MBP-40- MBP</t>
  </si>
  <si>
    <t xml:space="preserve"> E.03.000.026771 </t>
  </si>
  <si>
    <t>Rebites de ferro zincado n° 8, comprimento de 6,10 mm, diâmetro nominal de 3,00 mm</t>
  </si>
  <si>
    <t xml:space="preserve"> F.14.000.068025 </t>
  </si>
  <si>
    <t>Calha em chapa galvanizada 24 desenvolvimento 0,33 m</t>
  </si>
  <si>
    <t xml:space="preserve"> S.04.000.069508 </t>
  </si>
  <si>
    <t>Solda liga chumbo e estanho de 70x30</t>
  </si>
  <si>
    <t xml:space="preserve"> S.05.000.032433 </t>
  </si>
  <si>
    <t>Caixilho de alumínio anodizado comum, tipo maxim ar, H= 0,90m, L- 1,20m, linha 30 - sem vidros</t>
  </si>
  <si>
    <t xml:space="preserve"> S.05.000.039039 </t>
  </si>
  <si>
    <t>Argamassa mista com areia grossa 1:2:8</t>
  </si>
  <si>
    <t xml:space="preserve"> H.03.000.031222 </t>
  </si>
  <si>
    <t>Porta em chapa n° 14 com batente</t>
  </si>
  <si>
    <t xml:space="preserve"> H.04.000.031111 </t>
  </si>
  <si>
    <t>Mão-de-obra especializada para instalação de veneziana industrial em aço galvanizado com aletas em resina reforçada de fibra de vidro</t>
  </si>
  <si>
    <t xml:space="preserve"> H.05.000.031109 </t>
  </si>
  <si>
    <t>Veneziana industrial em alumínio com aletas em fiber-glass, ref. Comovent ou equivalente</t>
  </si>
  <si>
    <t xml:space="preserve"> B.01.000.010186 </t>
  </si>
  <si>
    <t>Vidraceiro</t>
  </si>
  <si>
    <t xml:space="preserve"> B.02.000.037043 </t>
  </si>
  <si>
    <t>Massa para vidro comum branca e/ou cinza</t>
  </si>
  <si>
    <t xml:space="preserve"> H.07.000.037082 </t>
  </si>
  <si>
    <t>Vidro liso transparente de 4 mm - material</t>
  </si>
  <si>
    <t>ESCO - ESCORAMENTO</t>
  </si>
  <si>
    <t xml:space="preserve"> 88262 </t>
  </si>
  <si>
    <t>CARPINTEIRO DE FORMAS COM ENCARGOS COMPLEMENTARES</t>
  </si>
  <si>
    <t xml:space="preserve"> 00002736 </t>
  </si>
  <si>
    <t>MADEIRA ROLICA SEM TRATAMENTO, EUCALIPTO OU EQUIVALENTE DA REGIAO, H = 3 M, D = 20 A 24 CM (PARA ESCORAMENTO)</t>
  </si>
  <si>
    <t xml:space="preserve"> 00005061 </t>
  </si>
  <si>
    <t>PREGO DE ACO POLIDO COM CABECA 18 X 27 (2 1/2 X 10)</t>
  </si>
  <si>
    <t xml:space="preserve"> 00006189 </t>
  </si>
  <si>
    <t>TABUA DE MADEIRA NAO APARELHADA *2,5 X 30* CM, CEDRINHO OU EQUIVALENTE DA REGIAO</t>
  </si>
  <si>
    <t xml:space="preserve"> 00004472 </t>
  </si>
  <si>
    <t>VIGA DE MADEIRA NAO APARELHADA *6 X 16* CM, MACARANDUBA, ANGELIM OU EQUIVALENTE DA REGIAO</t>
  </si>
  <si>
    <t xml:space="preserve"> 90991 </t>
  </si>
  <si>
    <t>ESCAVADEIRA HIDRÁULICA SOBRE ESTEIRAS, CAÇAMBA 0,80 M3, PESO OPERACIONAL 17,8 T, POTÊNCIA LÍQUIDA 110 HP - CHP DIURNO. AF_10/2014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</si>
  <si>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</si>
  <si>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</si>
  <si>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</si>
  <si>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</si>
  <si>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00000370 </t>
  </si>
  <si>
    <t>AREIA MEDIA - POSTO JAZIDA/FORNECEDOR (RETIRADO NA JAZIDA, SEM TRANSPORTE)</t>
  </si>
  <si>
    <t>ASTU - ASSENTAMENTO DE TUBOS E PECAS</t>
  </si>
  <si>
    <t xml:space="preserve"> 5631 </t>
  </si>
  <si>
    <t>ESCAVADEIRA HIDRÁULICA SOBRE ESTEIRAS, CAÇAMBA 0,80 M3, PESO OPERACIONAL 17 T, POTENCIA BRUTA 111 HP - CHP DIURNO. AF_06/2014</t>
  </si>
  <si>
    <t xml:space="preserve"> 5632 </t>
  </si>
  <si>
    <t>ESCAVADEIRA HIDRÁULICA SOBRE ESTEIRAS, CAÇAMBA 0,80 M3, PESO OPERACIONAL 17 T, POTENCIA BRUTA 111 HP - CHI DIURNO. AF_06/2014</t>
  </si>
  <si>
    <t xml:space="preserve"> 88246 </t>
  </si>
  <si>
    <t>ASSENTADOR DE TUBOS COM ENCARGOS COMPLEMENTARES</t>
  </si>
  <si>
    <t xml:space="preserve"> 00000063 </t>
  </si>
  <si>
    <t>TUBO PE CORRUGADO Ø800 6,20M</t>
  </si>
  <si>
    <t xml:space="preserve"> V010000100 </t>
  </si>
  <si>
    <t>FRETE P/TRANSPORTE DE PASSAGEIROSCUO) - ESGOTO</t>
  </si>
  <si>
    <t>Edificações</t>
  </si>
  <si>
    <t xml:space="preserve"> 10543 </t>
  </si>
  <si>
    <t>PEDRA BRITADA NÚMERO 2</t>
  </si>
  <si>
    <t xml:space="preserve"> 2099 </t>
  </si>
  <si>
    <t>SERVENTE (SGSP)</t>
  </si>
  <si>
    <t xml:space="preserve"> 10604 </t>
  </si>
  <si>
    <t>CONCRETO FCK=10MPA C/ BRITA 2</t>
  </si>
  <si>
    <t xml:space="preserve"> 2020 </t>
  </si>
  <si>
    <t>PEDREIRO (SGSP)</t>
  </si>
  <si>
    <t xml:space="preserve"> 10636 </t>
  </si>
  <si>
    <t>ARGAMASSA DE CIMENTO COM AREIA GROSSA 1:6</t>
  </si>
  <si>
    <t xml:space="preserve"> 10648 </t>
  </si>
  <si>
    <t>ARGAMASSA MISTA COM AREIA GROSSA 1:2:8</t>
  </si>
  <si>
    <t xml:space="preserve"> 12580 </t>
  </si>
  <si>
    <t>TIJOLO MAÇICO DE BARRO COMUM</t>
  </si>
  <si>
    <t xml:space="preserve"> 14022 </t>
  </si>
  <si>
    <t>PRIMER HIDROFUGANTE A BASE DE SILANO SILOXANO P/ SUPERFÍCIES DE CONCRETO, ALVENARIA, ETC.</t>
  </si>
  <si>
    <t>Kg</t>
  </si>
  <si>
    <t xml:space="preserve"> 14040 </t>
  </si>
  <si>
    <t>TINTA BETUMINOSA PARA CONCRETO E ALVENARIA</t>
  </si>
  <si>
    <t>L</t>
  </si>
  <si>
    <t xml:space="preserve"> 10608 </t>
  </si>
  <si>
    <t>CONCRETO FCK=15MPA C/ BRITA 2</t>
  </si>
  <si>
    <t xml:space="preserve"> 11021 </t>
  </si>
  <si>
    <t>COMPENSADO RESINADO 12MM COLA BRANCA - CHAPA DE 2,20 X 1,10 M</t>
  </si>
  <si>
    <t xml:space="preserve"> 11070 </t>
  </si>
  <si>
    <t>PINUS - TÁBUA DE 1" X 12" - BRUTA</t>
  </si>
  <si>
    <t xml:space="preserve"> 11520 </t>
  </si>
  <si>
    <t>AÇO CA-60B - MÉDIA BITOLAS</t>
  </si>
  <si>
    <t xml:space="preserve"> 17740 </t>
  </si>
  <si>
    <t>ARAME RECOZIDO N. 16 E N. 18</t>
  </si>
  <si>
    <t xml:space="preserve"> 2013 </t>
  </si>
  <si>
    <t>CARPINTEIRO (SGSP)</t>
  </si>
  <si>
    <t xml:space="preserve"> 2014 </t>
  </si>
  <si>
    <t>AJUDANTE DE CARPINTEIRO (SGSP)</t>
  </si>
  <si>
    <t xml:space="preserve"> 2015 </t>
  </si>
  <si>
    <t>FERREIRO (SGSP)</t>
  </si>
  <si>
    <t xml:space="preserve"> 2016 </t>
  </si>
  <si>
    <t>AJUDANTE DE FERREIRO - ARMADOR (SGSP)</t>
  </si>
  <si>
    <t xml:space="preserve"> 501019 </t>
  </si>
  <si>
    <t>ARGAMASSA (CIMENTO/AREIA GROSSA) TR. 1:3</t>
  </si>
  <si>
    <t xml:space="preserve"> m3</t>
  </si>
  <si>
    <t xml:space="preserve"> B010000022 </t>
  </si>
  <si>
    <t>AJUDANTE DE MONTADOR</t>
  </si>
  <si>
    <t xml:space="preserve"> B010000097 </t>
  </si>
  <si>
    <t>SERVENTE</t>
  </si>
  <si>
    <t xml:space="preserve"> B010000091 </t>
  </si>
  <si>
    <t>PEDREIRO</t>
  </si>
  <si>
    <t xml:space="preserve"> B010000086 </t>
  </si>
  <si>
    <t>MONTADOR INDUSTRIAL</t>
  </si>
  <si>
    <t xml:space="preserve"> D390000918 </t>
  </si>
  <si>
    <t>VERTEDOR FIBRA DE VIDRO E=6MM,INCLUINDO QUADRO</t>
  </si>
  <si>
    <t xml:space="preserve"> D070000107 </t>
  </si>
  <si>
    <t>ARRUELA ACO INOX 5/8</t>
  </si>
  <si>
    <t xml:space="preserve"> D070000016 </t>
  </si>
  <si>
    <t>CHUMBADOR TIPO ANDORINHA 5/8</t>
  </si>
  <si>
    <t xml:space="preserve"> D070000103 </t>
  </si>
  <si>
    <t>PORCA ACO INOX 5/8</t>
  </si>
  <si>
    <t xml:space="preserve"> H020000301 </t>
  </si>
  <si>
    <t>CAMINHAO GUINDASTE - 5T</t>
  </si>
  <si>
    <t>DISPOSITIVOS DE PROTEÇÃO E ACESSO</t>
  </si>
  <si>
    <t xml:space="preserve"> I0037 </t>
  </si>
  <si>
    <t>AJUDANTE</t>
  </si>
  <si>
    <t xml:space="preserve"> I9062 </t>
  </si>
  <si>
    <t xml:space="preserve"> I1530 </t>
  </si>
  <si>
    <t>MONTADOR</t>
  </si>
  <si>
    <t xml:space="preserve"> I9060 </t>
  </si>
  <si>
    <t>Tubos e Conexões de PVC Rígido Soldável</t>
  </si>
  <si>
    <t xml:space="preserve"> 10549 </t>
  </si>
  <si>
    <t>Encargos Complementares - Servente</t>
  </si>
  <si>
    <t>Provisórios</t>
  </si>
  <si>
    <t xml:space="preserve"> 10554 </t>
  </si>
  <si>
    <t>Encargos Complementares - Encanador</t>
  </si>
  <si>
    <t xml:space="preserve"> 138 </t>
  </si>
  <si>
    <t>Adesivo pvc em frasco de 850 gramas</t>
  </si>
  <si>
    <t xml:space="preserve"> 2036 </t>
  </si>
  <si>
    <t>Solucao limpadora pvc</t>
  </si>
  <si>
    <t xml:space="preserve"> 00002696 </t>
  </si>
  <si>
    <t>ENCANADOR OU BOMBEIRO HIDRAULICO</t>
  </si>
  <si>
    <t xml:space="preserve"> 00006111 </t>
  </si>
  <si>
    <t>SERVENTE DE OBRAS</t>
  </si>
  <si>
    <t xml:space="preserve"> 00007140 </t>
  </si>
  <si>
    <t>TE SOLDAVEL, PVC, 90 GRAUS, 32 MM, PARA AGUA FRIA PREDIAL (NBR 5648)</t>
  </si>
  <si>
    <t xml:space="preserve"> 00001957 </t>
  </si>
  <si>
    <t>CURVA DE PVC 90 GRAUS, SOLDAVEL, 32 MM, PARA AGUA FRIA PREDIAL (NBR 5648)</t>
  </si>
  <si>
    <t xml:space="preserve"> B.09.000.069513 </t>
  </si>
  <si>
    <t>Adesivo para tubos PVC</t>
  </si>
  <si>
    <t xml:space="preserve"> J.01.000.038040 </t>
  </si>
  <si>
    <t>Lixa d´água, ref. Norton n° 80, Aquaflex ou equivalente</t>
  </si>
  <si>
    <t xml:space="preserve"> O.02.000.062503 </t>
  </si>
  <si>
    <t>Tubo de PVC rígido soldável marrom, DN= 32mm (1´)</t>
  </si>
  <si>
    <t xml:space="preserve"> O.02.000.069514 </t>
  </si>
  <si>
    <t>Solução limpadora para PVC</t>
  </si>
  <si>
    <t xml:space="preserve"> O.02.000.062508 </t>
  </si>
  <si>
    <t>Tubo de PVC rígido soldável marrom, DN= 85mm (3´)</t>
  </si>
  <si>
    <t xml:space="preserve"> O.02.000.062506 </t>
  </si>
  <si>
    <t>Tubo de PVC rígido soldável marrom, DN= 60mm (2´)</t>
  </si>
  <si>
    <t>INHI - INSTALAÇÕES HIDROS SANITÁRIAS</t>
  </si>
  <si>
    <t xml:space="preserve"> 94970 </t>
  </si>
  <si>
    <t>CONCRETO FCK = 20MPA, TRAÇO 1:2,7:3 (CIMENTO/ AREIA MÉDIA/ BRITA 1)  - PREPARO MECÂNICO COM BETONEIRA 600 L. AF_07/2016</t>
  </si>
  <si>
    <t>FUES - FUNDAÇÕES E ESTRUTURAS</t>
  </si>
  <si>
    <t xml:space="preserve"> 97735 </t>
  </si>
  <si>
    <t>PEÇA RETANGULAR PRÉ-MOLDADA, VOLUME DE CONCRETO DE 30 A 100 LITROS, TAXA DE AÇO APROXIMADA DE 30KG/M³. AF_01/2018</t>
  </si>
  <si>
    <t xml:space="preserve"> 94099 </t>
  </si>
  <si>
    <t>PREPARO DE FUNDO DE VALA COM LARGURA MAIOR OU IGUAL A 1,5 M E MENOR QUE 2,5 M, EM LOCAL COM NÍVEL BAIXO DE INTERFERÊNCIA. AF_06/2016</t>
  </si>
  <si>
    <t xml:space="preserve"> 87316 </t>
  </si>
  <si>
    <t>ARGAMASSA TRAÇO 1:4 (EM VOLUME DE CIMENTO E AREIA GROSSA ÚMIDA) PARA CHAPISCO CONVENCIONAL, PREPARO MECÂNICO COM BETONEIRA 400 L. AF_08/2019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</si>
  <si>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</si>
  <si>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</si>
  <si>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00007258 </t>
  </si>
  <si>
    <t>TIJOLO CERAMICO MACICO *5 X 10 X 20* CM</t>
  </si>
  <si>
    <t>TUBOS E CONEXÕES DE PVC</t>
  </si>
  <si>
    <t xml:space="preserve"> I0043 </t>
  </si>
  <si>
    <t>AJUDANTE DE ENCANADOR</t>
  </si>
  <si>
    <t xml:space="preserve"> I0018 </t>
  </si>
  <si>
    <t>ADAPTADOR PVC SOLD. FLANGES LIVRES P/CX. D'ÁGUA 85MM</t>
  </si>
  <si>
    <t xml:space="preserve"> I0026 </t>
  </si>
  <si>
    <t>ADESIVO PARA TUBO DE PVC RIGIDO</t>
  </si>
  <si>
    <t xml:space="preserve"> I2320 </t>
  </si>
  <si>
    <t>ENCANADOR</t>
  </si>
  <si>
    <t xml:space="preserve"> I1180 </t>
  </si>
  <si>
    <t>FITA DE VEDAÇÃO</t>
  </si>
  <si>
    <t xml:space="preserve"> I1888 </t>
  </si>
  <si>
    <t>SOLUÇÃO LIMPADORA PARA PVC RIGIDO</t>
  </si>
  <si>
    <t xml:space="preserve"> 00001961 </t>
  </si>
  <si>
    <t>CURVA DE PVC 90 GRAUS, SOLDAVEL, 85 MM, PARA AGUA FRIA PREDIAL (NBR 5648)</t>
  </si>
  <si>
    <t xml:space="preserve"> I0016 </t>
  </si>
  <si>
    <t>ADAPTADOR PVC SOLD. FLANGES LIVRES P/CX. D'ÁGUA 60MM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</si>
  <si>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</si>
  <si>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</si>
  <si>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</si>
  <si>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</si>
  <si>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00000122 </t>
  </si>
  <si>
    <t>ADESIVO PLASTICO PARA PVC, FRASCO COM 850 GR</t>
  </si>
  <si>
    <t xml:space="preserve"> 00001924 </t>
  </si>
  <si>
    <t>CURVA DE PVC 45 GRAUS, SOLDAVEL, 60 MM, PARA AGUA FRIA PREDIAL (NBR 5648)</t>
  </si>
  <si>
    <t xml:space="preserve"> 00038383 </t>
  </si>
  <si>
    <t>LIXA D'AGUA EM FOLHA, GRAO 100</t>
  </si>
  <si>
    <t xml:space="preserve"> 00020083 </t>
  </si>
  <si>
    <t>SOLUCAO LIMPADORA PARA PVC, FRASCO COM 1000 CM3</t>
  </si>
  <si>
    <t xml:space="preserve"> 00007143 </t>
  </si>
  <si>
    <t>TE SOLDAVEL, PVC, 90 GRAUS, 60 MM, PARA AGUA FRIA PREDIAL (NBR 5648)</t>
  </si>
  <si>
    <t xml:space="preserve"> 00001925 </t>
  </si>
  <si>
    <t>CURVA DE PVC 90 GRAUS, SOLDAVEL, 60 MM, PARA AGUA FRIA PREDIAL (NBR 5648)</t>
  </si>
  <si>
    <t>FOMA - FORNECIMENTO DE MATERIAIS E EQUIPAMENTOS</t>
  </si>
  <si>
    <t xml:space="preserve"> 00000064 </t>
  </si>
  <si>
    <t>TANQUE CILÍNDRICO VERTICAL, CAPACIDADE DE 20.000 LITROS, COM FUNDO PLANO E TAMPO ABAULADO, FABRICADO EM COMPÓSITO PRFV - PLÁSTICO REFORÇADO COM FIBRAS DE VIDRO, ESCADA MARINHEIRO EM PRFV, PERFIL PULTRULDADO, PLATAFORMA SUPERIOR EM PRFV E PERFIL PULTRULDADO</t>
  </si>
  <si>
    <t xml:space="preserve"> O.11.000.066104 </t>
  </si>
  <si>
    <t>Chuveiro lava olhos, acionamento manual através de haste triangular e placa empurre, com pintura epóxi, refer. CL001 KITINOX da Avlis Válvulas ou equivalente</t>
  </si>
  <si>
    <t xml:space="preserve"> 88630 </t>
  </si>
  <si>
    <t>ARGAMASSA TRAÇO 1:4 (CIMENTO E AREIA MÉDIA), PREPARO MECÂNICO COM BETONEIRA 400 L. AF_08/2014</t>
  </si>
  <si>
    <t xml:space="preserve"> 88251 </t>
  </si>
  <si>
    <t>AUXILIAR DE SERRALHEIRO COM ENCARGOS COMPLEMENTARES</t>
  </si>
  <si>
    <t xml:space="preserve"> I9063 </t>
  </si>
  <si>
    <t>TAMPA EM FIBRA DE VIDRO, PERFIS PULTRUDADOS ("I" DE 18MM X 25MM) E COBERTURA SUPERFICIAL DE CHAPA PLANA ESP. 4MM, C/ ANTI-DERRAPANTE</t>
  </si>
  <si>
    <t>INES - INSTALAÇÕES ESPECIAIS</t>
  </si>
  <si>
    <t xml:space="preserve"> 00003148 </t>
  </si>
  <si>
    <t>FITA VEDA ROSCA EM ROLOS DE 18 MM X 50 M (L X C)</t>
  </si>
  <si>
    <t xml:space="preserve"> 00010924 </t>
  </si>
  <si>
    <t>HIDRANTE SUBTERRANEO, EM FERRO FUNDIDO, COM CURVA LONGA E CAIXA, DN 75 MM</t>
  </si>
  <si>
    <t xml:space="preserve"> E.03.000.026513 </t>
  </si>
  <si>
    <t>Chumbador Fischer Bolt diâmetro = 1/2´ e comprimento = 4´</t>
  </si>
  <si>
    <t xml:space="preserve"> P.11.000.066625 </t>
  </si>
  <si>
    <t>Conjunto motor-bomba (centrífuga) monoestágio rosqueada trifásica, motor de 1cv, 220/380 V, sucção e recalque de 1´, ref. NXDP4 da Mark Grundfos ou equivalente</t>
  </si>
  <si>
    <t>Fornecimento de Bombas e Válvulas de Pé</t>
  </si>
  <si>
    <t xml:space="preserve"> 10552 </t>
  </si>
  <si>
    <t>Encargos Complementares - Eletricista</t>
  </si>
  <si>
    <t xml:space="preserve"> 8979 </t>
  </si>
  <si>
    <t>Hipoclorador / Bomba dosadora analógica de soluções, vazão de 0,5 à 15 l/h e pressão de 0 à 15 bar</t>
  </si>
  <si>
    <t xml:space="preserve"> 00002436 </t>
  </si>
  <si>
    <t>ELETRICISTA</t>
  </si>
  <si>
    <t xml:space="preserve"> 54852 </t>
  </si>
  <si>
    <t>CAIXA DE PASSAGEM E TAMPA PRÉ-MOLDADAS EM CONCRETO 40 X 40 CM</t>
  </si>
  <si>
    <t xml:space="preserve"> 2041 </t>
  </si>
  <si>
    <t>ELETRICISTA (SGSP)</t>
  </si>
  <si>
    <t xml:space="preserve"> 2044 </t>
  </si>
  <si>
    <t>AJUDANTE DE ELETRICISTA (SGSP)</t>
  </si>
  <si>
    <t xml:space="preserve"> P.13.000.045008 </t>
  </si>
  <si>
    <t xml:space="preserve"> P.13.000.045021 </t>
  </si>
  <si>
    <t>Caixa em PVC octogonal de 4´x 4´</t>
  </si>
  <si>
    <t xml:space="preserve"> P.18.000.050271 </t>
  </si>
  <si>
    <t>Quadro de embutir em chapa de aço, para disjuntores 16 DIN / 12 Bolt-on de 150 A, QDETG-U II, ref. 904501 da Cemar ou equivalente</t>
  </si>
  <si>
    <t>INEL - INSTALAÇÃO ELÉTRICA/ELETRIFICAÇÃO E ILUMINAÇÃO EXTERNA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</si>
  <si>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</si>
  <si>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</si>
  <si>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</si>
  <si>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</si>
  <si>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 xml:space="preserve"> 00011950 </t>
  </si>
  <si>
    <t>BUCHA DE NYLON SEM ABA S6, COM PARAFUSO DE 4,20 X 40 MM EM ACO ZINCADO COM ROSCA SOBERBA, CABECA CHATA E FENDA PHILLIPS</t>
  </si>
  <si>
    <t xml:space="preserve"> 00002580 </t>
  </si>
  <si>
    <t>CONDULETE DE ALUMINIO TIPO X, PARA ELETRODUTO ROSCAVEL DE 3/4", COM TAMPA CEGA</t>
  </si>
  <si>
    <t xml:space="preserve"> P.08.000.043079 </t>
  </si>
  <si>
    <t xml:space="preserve"> P.08.000.043080 </t>
  </si>
  <si>
    <t xml:space="preserve"> P.08.000.043081 </t>
  </si>
  <si>
    <t xml:space="preserve"> P.08.000.043082 </t>
  </si>
  <si>
    <t xml:space="preserve"> P.08.000.043084 </t>
  </si>
  <si>
    <t xml:space="preserve"> P.26.000.044616 </t>
  </si>
  <si>
    <t>Disjuntor termomagnético, bipolar 220/380V, corrente de 10 até 50A</t>
  </si>
  <si>
    <t xml:space="preserve"> P.26.000.044613 </t>
  </si>
  <si>
    <t>Disjuntor termomagnético, unipolar 127/220V, corrente de 10 até 30A</t>
  </si>
  <si>
    <t xml:space="preserve"> P.26.000.044618 </t>
  </si>
  <si>
    <t>Disjuntor termomagnético, tripolar 220/380V, corrente de 10 até 50A</t>
  </si>
  <si>
    <t xml:space="preserve"> P.26.000.044619 </t>
  </si>
  <si>
    <t>Disjuntor termomagnético, tripolar 220/380V, corrente de 60 até 100A</t>
  </si>
  <si>
    <t xml:space="preserve"> 1.01.16 </t>
  </si>
  <si>
    <t>AJUDANTE ELETRICISTA</t>
  </si>
  <si>
    <t xml:space="preserve"> 1.01.15 </t>
  </si>
  <si>
    <t xml:space="preserve"> 4.45.10 </t>
  </si>
  <si>
    <t>DPS - DISPOSITIVO DE PROT. CONTRA SURTOS 40 KA</t>
  </si>
  <si>
    <t xml:space="preserve"> P.03.000.042621 </t>
  </si>
  <si>
    <t>Duto corrugado tipo Kanalex-KL, DN= 30mm</t>
  </si>
  <si>
    <t xml:space="preserve"> P.02.000.042503 </t>
  </si>
  <si>
    <t>Eletroduto de PVC rígido roscável de 32mm (1´)</t>
  </si>
  <si>
    <t xml:space="preserve"> P.02.000.042511 </t>
  </si>
  <si>
    <t>Eletroduto de PVC corrugado flexível leve amarelo, DE= 20mm</t>
  </si>
  <si>
    <t xml:space="preserve"> P.13.000.042286 </t>
  </si>
  <si>
    <t>Placa de 4´x 4´</t>
  </si>
  <si>
    <t xml:space="preserve"> P.25.000.091392 </t>
  </si>
  <si>
    <t>Fita em aço inoxidável para poste tubular; comprimento de 0,50 m, largura de 19 mm</t>
  </si>
  <si>
    <t xml:space="preserve"> P.25.000.091393 </t>
  </si>
  <si>
    <t>Fecho em aço inoxidável para fita de 19 mm</t>
  </si>
  <si>
    <t xml:space="preserve"> P.19.000.040516 </t>
  </si>
  <si>
    <t>Grampo ´C´ de Ø 3/8´ e balancim grande para perfilado, ref. BF-078+BF-081 Bandeirantes, RP 2033+RP 2034 Real Perfil ou equivalente</t>
  </si>
  <si>
    <t xml:space="preserve"> P.19.000.091371 </t>
  </si>
  <si>
    <t>Haste de aterramento de 5/8´x 3,00m</t>
  </si>
  <si>
    <t xml:space="preserve"> P.26.000.090541 </t>
  </si>
  <si>
    <t>Dispositivo diferencial residual de 40 A x 30 mA, 4 polos, GE V/304-044031, Siemens 5SM1 344-0 ou equivalente</t>
  </si>
  <si>
    <t xml:space="preserve"> P.13.000.045501 </t>
  </si>
  <si>
    <t>Interruptor com 1 tecla (simples), com placa</t>
  </si>
  <si>
    <t xml:space="preserve"> P.14.000.046623 </t>
  </si>
  <si>
    <t>Lâmpada LED tubular T8, base G13 - 18 a 20W, 1850 até 2000 lm, cor 4000 a 6500K, vida útil mínima 25.000 horas, garantia mínima de 3 anos pelo fabricante, ref. ESSENTIAL LEDtube 1200mm 18W 840/865 da Philips, TUBO LED T8 20 W/4000/5000/6500 1200 mm da Osram ou equivalente</t>
  </si>
  <si>
    <t xml:space="preserve"> 00000065 </t>
  </si>
  <si>
    <t>LUMINÁRIA HIGH BAY LED 150W 5700K 14.000 LUMENS BIVOLT</t>
  </si>
  <si>
    <t>Luminárias Externas</t>
  </si>
  <si>
    <t xml:space="preserve"> 12987 </t>
  </si>
  <si>
    <t xml:space="preserve"> 55802 </t>
  </si>
  <si>
    <t>LUMINÁRIA COMERCIAL DE SOBREPOR COM DIFUSOR TRANSPARENTE OU FOSCO 2 LED TUBULAR 9/10 W</t>
  </si>
  <si>
    <t xml:space="preserve"> 56492 </t>
  </si>
  <si>
    <t>LAMPADA DE LED TUBULAR 18/20 W</t>
  </si>
  <si>
    <t xml:space="preserve"> 59038 </t>
  </si>
  <si>
    <t>SOQUETE PARA LAMPADA TUBULAR</t>
  </si>
  <si>
    <t xml:space="preserve"> P.04.000.042290 </t>
  </si>
  <si>
    <t>Perfilado perfurado 38 x 38 mm em chapa 14 pré-zincada</t>
  </si>
  <si>
    <t xml:space="preserve"> P.21.000.040005 </t>
  </si>
  <si>
    <t>Poste concreto armado circular, H= 12m p/200kgf</t>
  </si>
  <si>
    <t xml:space="preserve"> S.01.000.080351 </t>
  </si>
  <si>
    <t>Guindauto MUNCK M-640/18 com lança telescópica capacidade 3750 kg</t>
  </si>
  <si>
    <t xml:space="preserve"> 00002510 </t>
  </si>
  <si>
    <t>RELE FOTOELETRICO INTERNO E EXTERNO BIVOLT 1000 W, DE CONECTOR, SEM BASE</t>
  </si>
  <si>
    <t xml:space="preserve"> 3895 </t>
  </si>
  <si>
    <t xml:space="preserve"> 0008 </t>
  </si>
  <si>
    <t xml:space="preserve"> 0012 </t>
  </si>
  <si>
    <t xml:space="preserve"> P.30.000.049430 </t>
  </si>
  <si>
    <t>Terminal de pressão para cabo 6 até 10mm² (8AWG)</t>
  </si>
  <si>
    <t>Interligações até Quadro Geral - Fios e Cabos</t>
  </si>
  <si>
    <t xml:space="preserve"> 7880 </t>
  </si>
  <si>
    <t>Alicate de compressão para terminais de compressão de cabos com seção até 120mm2</t>
  </si>
  <si>
    <t>Serviços</t>
  </si>
  <si>
    <t xml:space="preserve"> 00001571 </t>
  </si>
  <si>
    <t>TERMINAL A COMPRESSAO EM COBRE ESTANHADO PARA CABO 4 MM2, 1 FURO E 1 COMPRESSAO, PARA PARAFUSO DE FIXACAO M5</t>
  </si>
  <si>
    <t xml:space="preserve"> P.04.000.091217 </t>
  </si>
  <si>
    <t>Tirante/vergalhão aço rosca total de 1/4´</t>
  </si>
  <si>
    <t xml:space="preserve"> P.13.000.045614 </t>
  </si>
  <si>
    <t>Tomada industrial 3P+T, de 32 A para 220/240V, com carcaça, prensa cabos, aliviador de tensão e tampa trava, ref. S-4209 Steck ou equivalente</t>
  </si>
  <si>
    <t xml:space="preserve"> P.13.000.045573 </t>
  </si>
  <si>
    <t>Tomada 2P+T, 20A - 250V, completa - ref. 054344 da Pial Legrand ou equivalente</t>
  </si>
  <si>
    <t>REVE - REVESTIMENTO E TRATAMENTO DE SUPERFÍCIES</t>
  </si>
  <si>
    <t xml:space="preserve"> 87292 </t>
  </si>
  <si>
    <t>ARGAMASSA TRAÇO 1:2:8 (EM VOLUME DE CIMENTO, CAL E AREIA MÉDIA ÚMIDA) PARA EMBOÇO/MASSA ÚNICA/ASSENTAMENTO DE ALVENARIA DE VEDAÇÃO, PREPARO MECÂNICO COM BETONEIRA 400 L. AF_08/2019</t>
  </si>
  <si>
    <t xml:space="preserve"> REV-AZU-015 </t>
  </si>
  <si>
    <t>APLICAÇÃO DE REJUNTE CIMENTÍCIO COLORIDO INDUSTRIALIZADO PARA REVESTIMENTOS DE PAREDE/PISO COM JUNTAS DE ATÉ 3MM DE ESPESSURA</t>
  </si>
  <si>
    <t xml:space="preserve"> MAO-OFC-005 </t>
  </si>
  <si>
    <t>AZULEJISTA COM ENCARGOS COMPLEMENTARES</t>
  </si>
  <si>
    <t>HORA</t>
  </si>
  <si>
    <t xml:space="preserve"> MAO-AJD-040 </t>
  </si>
  <si>
    <t xml:space="preserve"> MATED- 12350 </t>
  </si>
  <si>
    <t>ARGAMASSA COLANTE ( TIPO: AC-II)</t>
  </si>
  <si>
    <t xml:space="preserve"> MATED- 12010 </t>
  </si>
  <si>
    <t>LITOCERÂMICA TIPO TIJOLINHO 6,O X 22,5 CM</t>
  </si>
  <si>
    <t xml:space="preserve"> 00037411 </t>
  </si>
  <si>
    <t>TELA DE ACO SOLDADA GALVANIZADA/ZINCADA PARA ALVENARIA, FIO D = *1,24 MM, MALHA 25 X 25 MM</t>
  </si>
  <si>
    <t xml:space="preserve"> B.06.000.021560 </t>
  </si>
  <si>
    <t>Tela soldada, diversas bitolas</t>
  </si>
  <si>
    <t xml:space="preserve"> C.01.000.092024 </t>
  </si>
  <si>
    <t>Corte de junta dilatação com serra disco diamantado na largura de 3 mm, profundidade de 3 cm, para piso de concreto ou alta resistência 3,0 mm x 3,0 cm</t>
  </si>
  <si>
    <t xml:space="preserve"> C.01.000.098199 </t>
  </si>
  <si>
    <t>Mão-de-obra especializada, equipamento e ferramentas apropriadas para nivelamento de piso em concreto com desempeno de magnésio e acabadora de superfície</t>
  </si>
  <si>
    <t xml:space="preserve"> B.07.000.038098 </t>
  </si>
  <si>
    <t>Lona plástica preta</t>
  </si>
  <si>
    <t xml:space="preserve"> C.04.000.020554 </t>
  </si>
  <si>
    <t>Concreto usinado bombeado fck= 25 MPa, slump 8 ± 1cm, brita 1 e 2</t>
  </si>
  <si>
    <t xml:space="preserve"> B.05.000.020514 </t>
  </si>
  <si>
    <t>Pedra britada usinada n° 2 posto obra</t>
  </si>
  <si>
    <t xml:space="preserve"> B.01.000.010126 </t>
  </si>
  <si>
    <t>Jardineiro</t>
  </si>
  <si>
    <t xml:space="preserve"> N.01.000.038511 </t>
  </si>
  <si>
    <t>Terra vegetal orgânica comum</t>
  </si>
  <si>
    <t xml:space="preserve"> N.01.000.038513 </t>
  </si>
  <si>
    <t>Grama tipo Esmeralda em placas</t>
  </si>
  <si>
    <t xml:space="preserve"> B.01.000.010140 </t>
  </si>
  <si>
    <t>Pintor</t>
  </si>
  <si>
    <t xml:space="preserve"> B.01.000.010141 </t>
  </si>
  <si>
    <t>Ajudante de pintor</t>
  </si>
  <si>
    <t xml:space="preserve"> J.01.000.038014 </t>
  </si>
  <si>
    <t>Lixa massa/madeira uso geral Norton, Alcar ou equivalente (médias)</t>
  </si>
  <si>
    <t xml:space="preserve"> J.02.000.037518 </t>
  </si>
  <si>
    <t>Selador para tinta acrílica Coral, Suvinil ou equivalente</t>
  </si>
  <si>
    <t xml:space="preserve"> J.02.000.037542 </t>
  </si>
  <si>
    <t>Tinta 100% acrílica acabamento fosco acetinado, Coral, Suvinil 100% Acrílico (Glasurit), Sherwin Willian, Metalatex (Fusecolor) ou equivalente</t>
  </si>
  <si>
    <t xml:space="preserve"> J.02.000.028058 </t>
  </si>
  <si>
    <t>Tinta esmalte Premium, base água, brilhante/acetinado, várias cores, pintura interna/externa, ref. Coralite Zero Coral, Futura Premium, Suvinil Premium, Metalatex Eco, Sherwin Williams, ou equivalente</t>
  </si>
  <si>
    <t xml:space="preserve"> J.02.000.038000 </t>
  </si>
  <si>
    <t>Fundo preparador base água, para madeira e metais; ref. Fundo preparador Coralite Zero da Coral, Metalatex Eco fundo antiferrugem da Sherwin Williams, Fundo preparador da Suvinil ou equivalente</t>
  </si>
  <si>
    <t xml:space="preserve"> E.01.000.037530 </t>
  </si>
  <si>
    <t>Pintura de acabamento em tinta esmalte sobre estrutura metálica</t>
  </si>
  <si>
    <t>Cronograma Físico e Financeiro</t>
  </si>
  <si>
    <t>Total Por Etapa</t>
  </si>
  <si>
    <t>Porcentagem</t>
  </si>
  <si>
    <t>Custo</t>
  </si>
  <si>
    <t>Porcentagem Acumulado</t>
  </si>
  <si>
    <t>Custo Acumulado</t>
  </si>
  <si>
    <t>Curva ABC de Insumos</t>
  </si>
  <si>
    <t>Quantidade</t>
  </si>
  <si>
    <t>Valor  Unitário</t>
  </si>
  <si>
    <t>Peso</t>
  </si>
  <si>
    <t>Valor Acumulado</t>
  </si>
  <si>
    <t>Peso Acumulado</t>
  </si>
  <si>
    <t>Operativa</t>
  </si>
  <si>
    <t>Improdutiva</t>
  </si>
  <si>
    <t>Geral</t>
  </si>
  <si>
    <t>4,96</t>
  </si>
  <si>
    <t>316,9722000</t>
  </si>
  <si>
    <t>448,94</t>
  </si>
  <si>
    <t>142.301,50</t>
  </si>
  <si>
    <t>1,0000000</t>
  </si>
  <si>
    <t>2,0000000</t>
  </si>
  <si>
    <t>55.568,22</t>
  </si>
  <si>
    <t>111.136,44</t>
  </si>
  <si>
    <t>433,8535776</t>
  </si>
  <si>
    <t>150,04</t>
  </si>
  <si>
    <t>65.095,39</t>
  </si>
  <si>
    <t>17,55</t>
  </si>
  <si>
    <t>962,7996000</t>
  </si>
  <si>
    <t>63,98</t>
  </si>
  <si>
    <t>61.599,92</t>
  </si>
  <si>
    <t>21,35</t>
  </si>
  <si>
    <t>85,6000000</t>
  </si>
  <si>
    <t>620,69</t>
  </si>
  <si>
    <t>53.131,06</t>
  </si>
  <si>
    <t>140,2473960</t>
  </si>
  <si>
    <t>340,94</t>
  </si>
  <si>
    <t>47.815,95</t>
  </si>
  <si>
    <t>9,0000000</t>
  </si>
  <si>
    <t>4.665,31</t>
  </si>
  <si>
    <t>41.987,79</t>
  </si>
  <si>
    <t>5,0475000</t>
  </si>
  <si>
    <t>8.091,40</t>
  </si>
  <si>
    <t>40.841,34</t>
  </si>
  <si>
    <t>151,40</t>
  </si>
  <si>
    <t>234,4204380</t>
  </si>
  <si>
    <t>119,92</t>
  </si>
  <si>
    <t>28.111,70</t>
  </si>
  <si>
    <t>697,74</t>
  </si>
  <si>
    <t>21.274,80</t>
  </si>
  <si>
    <t>38.421,3897500</t>
  </si>
  <si>
    <t>0,55</t>
  </si>
  <si>
    <t>21.131,76</t>
  </si>
  <si>
    <t>1.130,8000000</t>
  </si>
  <si>
    <t>18,60</t>
  </si>
  <si>
    <t>21.032,88</t>
  </si>
  <si>
    <t>7,0000000</t>
  </si>
  <si>
    <t>2.932,29</t>
  </si>
  <si>
    <t>20.526,03</t>
  </si>
  <si>
    <t>167,1020000</t>
  </si>
  <si>
    <t>101,52</t>
  </si>
  <si>
    <t>16.964,20</t>
  </si>
  <si>
    <t>2.901,0575000</t>
  </si>
  <si>
    <t>5,72</t>
  </si>
  <si>
    <t>16.594,05</t>
  </si>
  <si>
    <t>806,9741000</t>
  </si>
  <si>
    <t>19,48</t>
  </si>
  <si>
    <t>15.719,86</t>
  </si>
  <si>
    <t>343,5786000</t>
  </si>
  <si>
    <t>44,78</t>
  </si>
  <si>
    <t>15.385,45</t>
  </si>
  <si>
    <t>298,0000000</t>
  </si>
  <si>
    <t>45,64</t>
  </si>
  <si>
    <t>13.600,72</t>
  </si>
  <si>
    <t>10,65</t>
  </si>
  <si>
    <t>133,9635000</t>
  </si>
  <si>
    <t>64,35</t>
  </si>
  <si>
    <t>8.620,55</t>
  </si>
  <si>
    <t>415,5000000</t>
  </si>
  <si>
    <t>19,18</t>
  </si>
  <si>
    <t>7.969,29</t>
  </si>
  <si>
    <t>0,49%</t>
  </si>
  <si>
    <t>10,0000000</t>
  </si>
  <si>
    <t>783,50</t>
  </si>
  <si>
    <t>7.835,00</t>
  </si>
  <si>
    <t>16,4491000</t>
  </si>
  <si>
    <t>407,73</t>
  </si>
  <si>
    <t>6.706,79</t>
  </si>
  <si>
    <t>52,9512200</t>
  </si>
  <si>
    <t>116,80</t>
  </si>
  <si>
    <t>6.184,70</t>
  </si>
  <si>
    <t>23,3576510</t>
  </si>
  <si>
    <t>243,07</t>
  </si>
  <si>
    <t>5.677,54</t>
  </si>
  <si>
    <t>36,1457410</t>
  </si>
  <si>
    <t>156,27</t>
  </si>
  <si>
    <t>5.648,49</t>
  </si>
  <si>
    <t>39,2713500</t>
  </si>
  <si>
    <t>133,29</t>
  </si>
  <si>
    <t>5.234,48</t>
  </si>
  <si>
    <t>10,45</t>
  </si>
  <si>
    <t>0,30%</t>
  </si>
  <si>
    <t>5,0000000</t>
  </si>
  <si>
    <t>967,37</t>
  </si>
  <si>
    <t>4.836,85</t>
  </si>
  <si>
    <t>16,40</t>
  </si>
  <si>
    <t>0,28%</t>
  </si>
  <si>
    <t>17,0122390</t>
  </si>
  <si>
    <t>261,89</t>
  </si>
  <si>
    <t>4.455,34</t>
  </si>
  <si>
    <t>3,0000000</t>
  </si>
  <si>
    <t>1.412,63</t>
  </si>
  <si>
    <t>4.237,89</t>
  </si>
  <si>
    <t>1.189,1100000</t>
  </si>
  <si>
    <t>3,39</t>
  </si>
  <si>
    <t>4.031,08</t>
  </si>
  <si>
    <t>0,25%</t>
  </si>
  <si>
    <t>3,43</t>
  </si>
  <si>
    <t>3.878,64</t>
  </si>
  <si>
    <t>0,24%</t>
  </si>
  <si>
    <t>15,7651420</t>
  </si>
  <si>
    <t>221,98</t>
  </si>
  <si>
    <t>3.499,55</t>
  </si>
  <si>
    <t>6,0000000</t>
  </si>
  <si>
    <t>503,84</t>
  </si>
  <si>
    <t>3.023,04</t>
  </si>
  <si>
    <t>0,19%</t>
  </si>
  <si>
    <t>2.952,18</t>
  </si>
  <si>
    <t>115,0200000</t>
  </si>
  <si>
    <t>25,58</t>
  </si>
  <si>
    <t>2.942,21</t>
  </si>
  <si>
    <t xml:space="preserve"> 00004750 </t>
  </si>
  <si>
    <t>20,95</t>
  </si>
  <si>
    <t>106,3376000</t>
  </si>
  <si>
    <t>24,94</t>
  </si>
  <si>
    <t>2.652,06</t>
  </si>
  <si>
    <t>0,16%</t>
  </si>
  <si>
    <t>127,8444000</t>
  </si>
  <si>
    <t>20,52</t>
  </si>
  <si>
    <t>2.623,37</t>
  </si>
  <si>
    <t>148,9900000</t>
  </si>
  <si>
    <t>17,03</t>
  </si>
  <si>
    <t>2.537,30</t>
  </si>
  <si>
    <t>2.389,60</t>
  </si>
  <si>
    <t>0,15%</t>
  </si>
  <si>
    <t>1.183,50</t>
  </si>
  <si>
    <t>2.367,00</t>
  </si>
  <si>
    <t>89,6100000</t>
  </si>
  <si>
    <t>2.292,22</t>
  </si>
  <si>
    <t>0,14%</t>
  </si>
  <si>
    <t>760,04</t>
  </si>
  <si>
    <t>2.280,12</t>
  </si>
  <si>
    <t>1,3000000</t>
  </si>
  <si>
    <t>1.689,82</t>
  </si>
  <si>
    <t>2.196,77</t>
  </si>
  <si>
    <t>2,5200000</t>
  </si>
  <si>
    <t>855,09</t>
  </si>
  <si>
    <t>2.154,83</t>
  </si>
  <si>
    <t>0,13%</t>
  </si>
  <si>
    <t>120,6500000</t>
  </si>
  <si>
    <t>2.117,41</t>
  </si>
  <si>
    <t>8,5777860</t>
  </si>
  <si>
    <t>241,51</t>
  </si>
  <si>
    <t>2.071,62</t>
  </si>
  <si>
    <t>86,9000000</t>
  </si>
  <si>
    <t>22,97</t>
  </si>
  <si>
    <t>1.996,09</t>
  </si>
  <si>
    <t xml:space="preserve"> 00037370 </t>
  </si>
  <si>
    <t>ALIMENTACAO - HORISTA (COLETADO CAIXA)</t>
  </si>
  <si>
    <t>0,11%</t>
  </si>
  <si>
    <t>3.998,8500000</t>
  </si>
  <si>
    <t>0,44</t>
  </si>
  <si>
    <t>1.759,49</t>
  </si>
  <si>
    <t>17,7600000</t>
  </si>
  <si>
    <t>98,28</t>
  </si>
  <si>
    <t>1.745,45</t>
  </si>
  <si>
    <t>95,2600000</t>
  </si>
  <si>
    <t>1.671,81</t>
  </si>
  <si>
    <t>0,10%</t>
  </si>
  <si>
    <t>428,4000000</t>
  </si>
  <si>
    <t>3,89</t>
  </si>
  <si>
    <t>1.666,48</t>
  </si>
  <si>
    <t>17,0416200</t>
  </si>
  <si>
    <t>97,26</t>
  </si>
  <si>
    <t>1.657,47</t>
  </si>
  <si>
    <t>18,70</t>
  </si>
  <si>
    <t>1.625,03</t>
  </si>
  <si>
    <t>746,67</t>
  </si>
  <si>
    <t>1.493,34</t>
  </si>
  <si>
    <t>0,09%</t>
  </si>
  <si>
    <t>65,1330000</t>
  </si>
  <si>
    <t>22,02</t>
  </si>
  <si>
    <t>1.434,23</t>
  </si>
  <si>
    <t>3.663,3600000</t>
  </si>
  <si>
    <t>0,39</t>
  </si>
  <si>
    <t>1.428,71</t>
  </si>
  <si>
    <t>191,54</t>
  </si>
  <si>
    <t>1.340,78</t>
  </si>
  <si>
    <t>0,08%</t>
  </si>
  <si>
    <t>217,65</t>
  </si>
  <si>
    <t>1.305,90</t>
  </si>
  <si>
    <t xml:space="preserve"> 00001213 </t>
  </si>
  <si>
    <t>CARPINTEIRO DE FORMAS</t>
  </si>
  <si>
    <t>64,3160773</t>
  </si>
  <si>
    <t>19,94</t>
  </si>
  <si>
    <t>1.282,46</t>
  </si>
  <si>
    <t>0,50</t>
  </si>
  <si>
    <t>408,0000000</t>
  </si>
  <si>
    <t>2,86</t>
  </si>
  <si>
    <t>1.166,88</t>
  </si>
  <si>
    <t>0,07%</t>
  </si>
  <si>
    <t>3,7620000</t>
  </si>
  <si>
    <t>299,21</t>
  </si>
  <si>
    <t>1.125,63</t>
  </si>
  <si>
    <t>224,49</t>
  </si>
  <si>
    <t>1.122,45</t>
  </si>
  <si>
    <t xml:space="preserve"> MOED- 20138 </t>
  </si>
  <si>
    <t>AZULEJISTA</t>
  </si>
  <si>
    <t>51,6460000</t>
  </si>
  <si>
    <t>21,27</t>
  </si>
  <si>
    <t>1.098,51</t>
  </si>
  <si>
    <t>38,7345000</t>
  </si>
  <si>
    <t>27,99</t>
  </si>
  <si>
    <t>1.084,18</t>
  </si>
  <si>
    <t>58,4000000</t>
  </si>
  <si>
    <t>1.024,92</t>
  </si>
  <si>
    <t>0,06%</t>
  </si>
  <si>
    <t>999,60</t>
  </si>
  <si>
    <t>53,2684000</t>
  </si>
  <si>
    <t>17,96</t>
  </si>
  <si>
    <t>956,70</t>
  </si>
  <si>
    <t>7,36</t>
  </si>
  <si>
    <t>23,4000000</t>
  </si>
  <si>
    <t>40,42</t>
  </si>
  <si>
    <t>945,83</t>
  </si>
  <si>
    <t>15,3000000</t>
  </si>
  <si>
    <t>60,61</t>
  </si>
  <si>
    <t>927,33</t>
  </si>
  <si>
    <t>42,0000000</t>
  </si>
  <si>
    <t>21,96</t>
  </si>
  <si>
    <t>922,32</t>
  </si>
  <si>
    <t>15,0000000</t>
  </si>
  <si>
    <t>61,38</t>
  </si>
  <si>
    <t>920,70</t>
  </si>
  <si>
    <t>153,0000000</t>
  </si>
  <si>
    <t>6,00</t>
  </si>
  <si>
    <t>918,00</t>
  </si>
  <si>
    <t>395,3700000</t>
  </si>
  <si>
    <t>2,32</t>
  </si>
  <si>
    <t>917,26</t>
  </si>
  <si>
    <t>60,8500000</t>
  </si>
  <si>
    <t>14,90</t>
  </si>
  <si>
    <t>906,67</t>
  </si>
  <si>
    <t>11,0000000</t>
  </si>
  <si>
    <t>82,24</t>
  </si>
  <si>
    <t>904,64</t>
  </si>
  <si>
    <t>32,1300000</t>
  </si>
  <si>
    <t>27,07</t>
  </si>
  <si>
    <t>869,76</t>
  </si>
  <si>
    <t>0,05%</t>
  </si>
  <si>
    <t>1,4976000</t>
  </si>
  <si>
    <t>576,71</t>
  </si>
  <si>
    <t>863,68</t>
  </si>
  <si>
    <t>124,40</t>
  </si>
  <si>
    <t>1.259,68</t>
  </si>
  <si>
    <t>33,6650000</t>
  </si>
  <si>
    <t>23,42</t>
  </si>
  <si>
    <t>788,43</t>
  </si>
  <si>
    <t>67,60</t>
  </si>
  <si>
    <t>147,01</t>
  </si>
  <si>
    <t>735,05</t>
  </si>
  <si>
    <t xml:space="preserve"> 00001106 </t>
  </si>
  <si>
    <t>CAL HIDRATADA CH-I PARA ARGAMASSAS</t>
  </si>
  <si>
    <t>1.008,4133150</t>
  </si>
  <si>
    <t>0,71</t>
  </si>
  <si>
    <t>715,97</t>
  </si>
  <si>
    <t>0,04%</t>
  </si>
  <si>
    <t>0,45</t>
  </si>
  <si>
    <t xml:space="preserve"> 00004221 </t>
  </si>
  <si>
    <t>OLEO DIESEL COMBUSTIVEL COMUM</t>
  </si>
  <si>
    <t>150,8962298</t>
  </si>
  <si>
    <t>4,68</t>
  </si>
  <si>
    <t>706,19</t>
  </si>
  <si>
    <t>224,87</t>
  </si>
  <si>
    <t>674,61</t>
  </si>
  <si>
    <t xml:space="preserve"> 00036482 </t>
  </si>
  <si>
    <t>ESCAVADEIRA HIDRAULICA SOBRE ESTEIRAS, CACAMBA  0,80 M3, PESO OPERACIONAL 17,8 T, POTENCIA LIQUIDA 110 HP</t>
  </si>
  <si>
    <t>0,0012594</t>
  </si>
  <si>
    <t>519.137,10</t>
  </si>
  <si>
    <t>653,80</t>
  </si>
  <si>
    <t xml:space="preserve"> 00004234 </t>
  </si>
  <si>
    <t>OPERADOR DE ESCAVADEIRA</t>
  </si>
  <si>
    <t>20,6435457</t>
  </si>
  <si>
    <t>30,94</t>
  </si>
  <si>
    <t>638,71</t>
  </si>
  <si>
    <t>104,00</t>
  </si>
  <si>
    <t>624,00</t>
  </si>
  <si>
    <t xml:space="preserve"> 00001379 </t>
  </si>
  <si>
    <t>CIMENTO PORTLAND COMPOSTO CP II-32</t>
  </si>
  <si>
    <t>0,48</t>
  </si>
  <si>
    <t>36,0247600</t>
  </si>
  <si>
    <t>16,93</t>
  </si>
  <si>
    <t>609,90</t>
  </si>
  <si>
    <t xml:space="preserve"> 00037666 </t>
  </si>
  <si>
    <t>OPERADOR DE BETONEIRA ESTACIONARIA / MISTURADOR</t>
  </si>
  <si>
    <t>22,14</t>
  </si>
  <si>
    <t>102,0000000</t>
  </si>
  <si>
    <t>5,66</t>
  </si>
  <si>
    <t>577,32</t>
  </si>
  <si>
    <t>189,44</t>
  </si>
  <si>
    <t>568,32</t>
  </si>
  <si>
    <t>4,0000000</t>
  </si>
  <si>
    <t>137,18</t>
  </si>
  <si>
    <t>548,72</t>
  </si>
  <si>
    <t>0,03%</t>
  </si>
  <si>
    <t>1,37</t>
  </si>
  <si>
    <t>541,66</t>
  </si>
  <si>
    <t>306,0000000</t>
  </si>
  <si>
    <t>1,70</t>
  </si>
  <si>
    <t>520,20</t>
  </si>
  <si>
    <t>46,9455000</t>
  </si>
  <si>
    <t>10,60</t>
  </si>
  <si>
    <t>497,62</t>
  </si>
  <si>
    <t xml:space="preserve"> 00010685 </t>
  </si>
  <si>
    <t>ESCAVADEIRA HIDRAULICA SOBRE ESTEIRAS, CACAMBA 0,80M3, PESO OPERACIONAL 17T, POTENCIA BRUTA 111HP</t>
  </si>
  <si>
    <t>0,0008558</t>
  </si>
  <si>
    <t>544.098,32</t>
  </si>
  <si>
    <t>465,64</t>
  </si>
  <si>
    <t>116,30</t>
  </si>
  <si>
    <t>465,20</t>
  </si>
  <si>
    <t>20,3568273</t>
  </si>
  <si>
    <t>22,71</t>
  </si>
  <si>
    <t>462,30</t>
  </si>
  <si>
    <t xml:space="preserve"> 00037371 </t>
  </si>
  <si>
    <t>TRANSPORTE - HORISTA (COLETADO CAIXA)</t>
  </si>
  <si>
    <t>0,82</t>
  </si>
  <si>
    <t>24,9600000</t>
  </si>
  <si>
    <t>438,05</t>
  </si>
  <si>
    <t>84,94</t>
  </si>
  <si>
    <t>424,70</t>
  </si>
  <si>
    <t>423,69</t>
  </si>
  <si>
    <t>396,55</t>
  </si>
  <si>
    <t>0,02%</t>
  </si>
  <si>
    <t>130,66</t>
  </si>
  <si>
    <t>391,98</t>
  </si>
  <si>
    <t>18,0000000</t>
  </si>
  <si>
    <t>21,14</t>
  </si>
  <si>
    <t>380,52</t>
  </si>
  <si>
    <t>12,3729900</t>
  </si>
  <si>
    <t>29,31</t>
  </si>
  <si>
    <t>362,65</t>
  </si>
  <si>
    <t>99,05%</t>
  </si>
  <si>
    <t>32,3184000</t>
  </si>
  <si>
    <t>10,87</t>
  </si>
  <si>
    <t>351,30</t>
  </si>
  <si>
    <t>13,9392000</t>
  </si>
  <si>
    <t>24,97</t>
  </si>
  <si>
    <t>348,06</t>
  </si>
  <si>
    <t xml:space="preserve"> MOED- 20154 </t>
  </si>
  <si>
    <t>27,6675000</t>
  </si>
  <si>
    <t>12,43</t>
  </si>
  <si>
    <t>343,91</t>
  </si>
  <si>
    <t xml:space="preserve"> 00043491 </t>
  </si>
  <si>
    <t>EPI - FAMILIA SERVENTE - HORISTA (ENCARGOS COMPLEMENTARES - COLETADO CAIXA)</t>
  </si>
  <si>
    <t>1,31</t>
  </si>
  <si>
    <t>11,4000000</t>
  </si>
  <si>
    <t>28,83</t>
  </si>
  <si>
    <t>328,66</t>
  </si>
  <si>
    <t>36,19</t>
  </si>
  <si>
    <t>325,71</t>
  </si>
  <si>
    <t>54,26</t>
  </si>
  <si>
    <t>325,56</t>
  </si>
  <si>
    <t>6,2208000</t>
  </si>
  <si>
    <t>48,33</t>
  </si>
  <si>
    <t>300,65</t>
  </si>
  <si>
    <t>73,93</t>
  </si>
  <si>
    <t>295,72</t>
  </si>
  <si>
    <t>21,20</t>
  </si>
  <si>
    <t>295,51</t>
  </si>
  <si>
    <t>99,25%</t>
  </si>
  <si>
    <t xml:space="preserve"> 00040331 </t>
  </si>
  <si>
    <t>ASSENTADOR DE MANILHAS</t>
  </si>
  <si>
    <t>12,7285200</t>
  </si>
  <si>
    <t>22,65</t>
  </si>
  <si>
    <t>288,30</t>
  </si>
  <si>
    <t>140,99</t>
  </si>
  <si>
    <t>281,98</t>
  </si>
  <si>
    <t>9,7600000</t>
  </si>
  <si>
    <t>28,62</t>
  </si>
  <si>
    <t>279,33</t>
  </si>
  <si>
    <t>99,32%</t>
  </si>
  <si>
    <t>11,5834472</t>
  </si>
  <si>
    <t>22,43</t>
  </si>
  <si>
    <t>259,82</t>
  </si>
  <si>
    <t>255,80</t>
  </si>
  <si>
    <t>120,96</t>
  </si>
  <si>
    <t>241,92</t>
  </si>
  <si>
    <t>0,01%</t>
  </si>
  <si>
    <t>328,5881000</t>
  </si>
  <si>
    <t>0,73</t>
  </si>
  <si>
    <t>239,87</t>
  </si>
  <si>
    <t>0,6600000</t>
  </si>
  <si>
    <t>353,83</t>
  </si>
  <si>
    <t>233,53</t>
  </si>
  <si>
    <t>229,27</t>
  </si>
  <si>
    <t>99,41%</t>
  </si>
  <si>
    <t>113,95</t>
  </si>
  <si>
    <t>227,90</t>
  </si>
  <si>
    <t>0,8000000</t>
  </si>
  <si>
    <t>280,27</t>
  </si>
  <si>
    <t>224,22</t>
  </si>
  <si>
    <t>99,44%</t>
  </si>
  <si>
    <t>30,9000000</t>
  </si>
  <si>
    <t>7,10</t>
  </si>
  <si>
    <t>219,39</t>
  </si>
  <si>
    <t>43,64</t>
  </si>
  <si>
    <t>218,20</t>
  </si>
  <si>
    <t>33,0000000</t>
  </si>
  <si>
    <t>6,61</t>
  </si>
  <si>
    <t>218,13</t>
  </si>
  <si>
    <t>99,48%</t>
  </si>
  <si>
    <t xml:space="preserve"> 00000246 </t>
  </si>
  <si>
    <t>AUXILIAR DE ENCANADOR OU BOMBEIRO HIDRAULICO</t>
  </si>
  <si>
    <t>13,4426472</t>
  </si>
  <si>
    <t>15,90</t>
  </si>
  <si>
    <t>213,74</t>
  </si>
  <si>
    <t>14,7336200</t>
  </si>
  <si>
    <t>14,31</t>
  </si>
  <si>
    <t>210,84</t>
  </si>
  <si>
    <t>12,0000000</t>
  </si>
  <si>
    <t>15,91</t>
  </si>
  <si>
    <t>190,92</t>
  </si>
  <si>
    <t>99,51%</t>
  </si>
  <si>
    <t>11,5200000</t>
  </si>
  <si>
    <t>15,59</t>
  </si>
  <si>
    <t>179,60</t>
  </si>
  <si>
    <t>30,3552000</t>
  </si>
  <si>
    <t>173,63</t>
  </si>
  <si>
    <t>99,54%</t>
  </si>
  <si>
    <t>0,3548160</t>
  </si>
  <si>
    <t>481,54</t>
  </si>
  <si>
    <t>170,86</t>
  </si>
  <si>
    <t>99,55%</t>
  </si>
  <si>
    <t>42,67</t>
  </si>
  <si>
    <t>170,68</t>
  </si>
  <si>
    <t>99,56%</t>
  </si>
  <si>
    <t xml:space="preserve"> 00043489 </t>
  </si>
  <si>
    <t>EPI - FAMILIA PEDREIRO - HORISTA (ENCARGOS COMPLEMENTARES - COLETADO CAIXA)</t>
  </si>
  <si>
    <t>1,24</t>
  </si>
  <si>
    <t>99,57%</t>
  </si>
  <si>
    <t>84,0000000</t>
  </si>
  <si>
    <t>1,98</t>
  </si>
  <si>
    <t>166,32</t>
  </si>
  <si>
    <t>99,58%</t>
  </si>
  <si>
    <t>41,52</t>
  </si>
  <si>
    <t>166,08</t>
  </si>
  <si>
    <t>99,59%</t>
  </si>
  <si>
    <t>82,61</t>
  </si>
  <si>
    <t>165,22</t>
  </si>
  <si>
    <t>99,60%</t>
  </si>
  <si>
    <t>99,61%</t>
  </si>
  <si>
    <t>166,0050000</t>
  </si>
  <si>
    <t>0,95</t>
  </si>
  <si>
    <t>157,70</t>
  </si>
  <si>
    <t>99,62%</t>
  </si>
  <si>
    <t>0,6090000</t>
  </si>
  <si>
    <t>257,33</t>
  </si>
  <si>
    <t>156,71</t>
  </si>
  <si>
    <t>99,63%</t>
  </si>
  <si>
    <t>6,9000000</t>
  </si>
  <si>
    <t>22,50</t>
  </si>
  <si>
    <t>155,25</t>
  </si>
  <si>
    <t>99,64%</t>
  </si>
  <si>
    <t>8,14</t>
  </si>
  <si>
    <t>146,52</t>
  </si>
  <si>
    <t>99,65%</t>
  </si>
  <si>
    <t>36,15</t>
  </si>
  <si>
    <t>144,60</t>
  </si>
  <si>
    <t>99,66%</t>
  </si>
  <si>
    <t>142,51</t>
  </si>
  <si>
    <t>0,09</t>
  </si>
  <si>
    <t>99,67%</t>
  </si>
  <si>
    <t>14,54</t>
  </si>
  <si>
    <t>141,91</t>
  </si>
  <si>
    <t>99,68%</t>
  </si>
  <si>
    <t>6,1200000</t>
  </si>
  <si>
    <t>99,69%</t>
  </si>
  <si>
    <t>9,2792000</t>
  </si>
  <si>
    <t>13,99</t>
  </si>
  <si>
    <t>129,82</t>
  </si>
  <si>
    <t>99,70%</t>
  </si>
  <si>
    <t>1,0200000</t>
  </si>
  <si>
    <t>126,31</t>
  </si>
  <si>
    <t>128,84</t>
  </si>
  <si>
    <t>99,71%</t>
  </si>
  <si>
    <t xml:space="preserve"> 00043467 </t>
  </si>
  <si>
    <t>FERRAMENTAS - FAMILIA SERVENTE - HORISTA (ENCARGOS COMPLEMENTARES - COLETADO CAIXA)</t>
  </si>
  <si>
    <t>0,49</t>
  </si>
  <si>
    <t>11,68</t>
  </si>
  <si>
    <t>99,72%</t>
  </si>
  <si>
    <t>3,6000000</t>
  </si>
  <si>
    <t>32,27</t>
  </si>
  <si>
    <t>116,17</t>
  </si>
  <si>
    <t>99,73%</t>
  </si>
  <si>
    <t xml:space="preserve"> 00000247 </t>
  </si>
  <si>
    <t>AJUDANTE DE ELETRICISTA</t>
  </si>
  <si>
    <t>7,0367123</t>
  </si>
  <si>
    <t>15,96</t>
  </si>
  <si>
    <t>112,31</t>
  </si>
  <si>
    <t>99,74%</t>
  </si>
  <si>
    <t xml:space="preserve"> MOED- 20134 </t>
  </si>
  <si>
    <t>REJUNTADOR</t>
  </si>
  <si>
    <t>9,0175539</t>
  </si>
  <si>
    <t>112,09</t>
  </si>
  <si>
    <t>9,1745300</t>
  </si>
  <si>
    <t>12,12</t>
  </si>
  <si>
    <t>111,20</t>
  </si>
  <si>
    <t>99,75%</t>
  </si>
  <si>
    <t>1,2240000</t>
  </si>
  <si>
    <t>87,25</t>
  </si>
  <si>
    <t>106,79</t>
  </si>
  <si>
    <t>99,76%</t>
  </si>
  <si>
    <t>4,4400000</t>
  </si>
  <si>
    <t>23,37</t>
  </si>
  <si>
    <t>103,76</t>
  </si>
  <si>
    <t>0,2880000</t>
  </si>
  <si>
    <t>326,88</t>
  </si>
  <si>
    <t>94,14</t>
  </si>
  <si>
    <t>99,77%</t>
  </si>
  <si>
    <t xml:space="preserve"> MATED- 13096 </t>
  </si>
  <si>
    <t>CESTA BÁSICA/ ALIMENTAÇÃO - HORISTA ( ENCARGOS COMPLEMENTARES)</t>
  </si>
  <si>
    <t>hora</t>
  </si>
  <si>
    <t>88,3310539</t>
  </si>
  <si>
    <t>1,06</t>
  </si>
  <si>
    <t>93,63</t>
  </si>
  <si>
    <t>46,7670000</t>
  </si>
  <si>
    <t>2,00</t>
  </si>
  <si>
    <t>93,53</t>
  </si>
  <si>
    <t>99,78%</t>
  </si>
  <si>
    <t xml:space="preserve"> 00043483 </t>
  </si>
  <si>
    <t>EPI - FAMILIA CARPINTEIRO DE FORMAS - HORISTA (ENCARGOS COMPLEMENTARES - COLETADO CAIXA)</t>
  </si>
  <si>
    <t>65,6416171</t>
  </si>
  <si>
    <t>1,39</t>
  </si>
  <si>
    <t>91,24</t>
  </si>
  <si>
    <t>99,79%</t>
  </si>
  <si>
    <t xml:space="preserve"> MATED- 13097 </t>
  </si>
  <si>
    <t>TRANSPORTE - HORISTA ( ENCARGOS COMPLEMENTARES)</t>
  </si>
  <si>
    <t>1,03</t>
  </si>
  <si>
    <t>90,98</t>
  </si>
  <si>
    <t>88,62</t>
  </si>
  <si>
    <t>99,80%</t>
  </si>
  <si>
    <t xml:space="preserve"> 00043465 </t>
  </si>
  <si>
    <t>FERRAMENTAS - FAMILIA PEDREIRO - HORISTA (ENCARGOS COMPLEMENTARES - COLETADO CAIXA)</t>
  </si>
  <si>
    <t>0,64</t>
  </si>
  <si>
    <t>16,84</t>
  </si>
  <si>
    <t>84,20</t>
  </si>
  <si>
    <t>99,81%</t>
  </si>
  <si>
    <t>22,99</t>
  </si>
  <si>
    <t>82,76</t>
  </si>
  <si>
    <t>71,4000000</t>
  </si>
  <si>
    <t>1,15</t>
  </si>
  <si>
    <t>82,11</t>
  </si>
  <si>
    <t>99,82%</t>
  </si>
  <si>
    <t>0,10</t>
  </si>
  <si>
    <t>0,00%</t>
  </si>
  <si>
    <t>211,9560000</t>
  </si>
  <si>
    <t>0,37</t>
  </si>
  <si>
    <t>78,42</t>
  </si>
  <si>
    <t>99,83%</t>
  </si>
  <si>
    <t>20,0000000</t>
  </si>
  <si>
    <t>67,80</t>
  </si>
  <si>
    <t>2,6496000</t>
  </si>
  <si>
    <t>25,26</t>
  </si>
  <si>
    <t>66,93</t>
  </si>
  <si>
    <t>99,84%</t>
  </si>
  <si>
    <t>22,12</t>
  </si>
  <si>
    <t>66,36</t>
  </si>
  <si>
    <t>13,0000000</t>
  </si>
  <si>
    <t>5,01</t>
  </si>
  <si>
    <t>65,13</t>
  </si>
  <si>
    <t xml:space="preserve"> ED-14656 </t>
  </si>
  <si>
    <t>EPI PARA AZULEJISTA - HORISTA (ENCARGOS COMPLEMENTARES)</t>
  </si>
  <si>
    <t>64,04</t>
  </si>
  <si>
    <t>99,85%</t>
  </si>
  <si>
    <t>1,8900000</t>
  </si>
  <si>
    <t>31,16</t>
  </si>
  <si>
    <t>58,89</t>
  </si>
  <si>
    <t>29,14</t>
  </si>
  <si>
    <t>58,28</t>
  </si>
  <si>
    <t>99,86%</t>
  </si>
  <si>
    <t xml:space="preserve"> 00036531 </t>
  </si>
  <si>
    <t>RETROESCAVADEIRA SOBRE RODAS COM CARREGADEIRA, TRACAO 4 X 4, POTENCIA LIQUIDA 88 HP, PESO OPERACIONAL MINIMO DE 6674 KG, CAPACIDADE DA CARREGADEIRA DE 1,00 M3 E DA  RETROESCAVADEIRA MINIMA DE 0,26 M3, PROFUNDIDADE DE ESCAVACAO MAXIMA DE 4,37 M</t>
  </si>
  <si>
    <t>0,0001790</t>
  </si>
  <si>
    <t>317.140,67</t>
  </si>
  <si>
    <t>56,77</t>
  </si>
  <si>
    <t>20,66</t>
  </si>
  <si>
    <t>54,74</t>
  </si>
  <si>
    <t>99,87%</t>
  </si>
  <si>
    <t>5,47</t>
  </si>
  <si>
    <t>54,70</t>
  </si>
  <si>
    <t>8,0000000</t>
  </si>
  <si>
    <t>6,57</t>
  </si>
  <si>
    <t>52,56</t>
  </si>
  <si>
    <t>3,7481600</t>
  </si>
  <si>
    <t>13,93</t>
  </si>
  <si>
    <t>52,21</t>
  </si>
  <si>
    <t>99,88%</t>
  </si>
  <si>
    <t xml:space="preserve"> 00043488 </t>
  </si>
  <si>
    <t>EPI - FAMILIA OPERADOR ESCAVADEIRA - HORISTA (ENCARGOS COMPLEMENTARES - COLETADO CAIXA)</t>
  </si>
  <si>
    <t>0,85</t>
  </si>
  <si>
    <t>25,29</t>
  </si>
  <si>
    <t>50,58</t>
  </si>
  <si>
    <t>23,33</t>
  </si>
  <si>
    <t>0,7080000</t>
  </si>
  <si>
    <t>69,63</t>
  </si>
  <si>
    <t>49,30</t>
  </si>
  <si>
    <t>99,89%</t>
  </si>
  <si>
    <t>16,23</t>
  </si>
  <si>
    <t>48,69</t>
  </si>
  <si>
    <t>9,49</t>
  </si>
  <si>
    <t>47,45</t>
  </si>
  <si>
    <t>6,76</t>
  </si>
  <si>
    <t>47,32</t>
  </si>
  <si>
    <t>99,90%</t>
  </si>
  <si>
    <t xml:space="preserve"> MATED- 12355 </t>
  </si>
  <si>
    <t>ARGAMASSA INDUSTRIALIZADA - REJUNTE CIMENTÍCIO COLORIDO</t>
  </si>
  <si>
    <t>12,2966655</t>
  </si>
  <si>
    <t>3,68</t>
  </si>
  <si>
    <t>45,25</t>
  </si>
  <si>
    <t>2,3040000</t>
  </si>
  <si>
    <t>19,63</t>
  </si>
  <si>
    <t>45,23</t>
  </si>
  <si>
    <t>1,5120000</t>
  </si>
  <si>
    <t>29,56</t>
  </si>
  <si>
    <t>44,69</t>
  </si>
  <si>
    <t>99,91%</t>
  </si>
  <si>
    <t xml:space="preserve"> 158 </t>
  </si>
  <si>
    <t>Almoço (Participação do empregador)</t>
  </si>
  <si>
    <t>3,3390400</t>
  </si>
  <si>
    <t>12,88</t>
  </si>
  <si>
    <t>43,01</t>
  </si>
  <si>
    <t xml:space="preserve"> MATED- 13099 </t>
  </si>
  <si>
    <t>EXAMES - HORISTA ( ENCARGOS COMPLEMENTARES)</t>
  </si>
  <si>
    <t>39,75</t>
  </si>
  <si>
    <t>1,6700000</t>
  </si>
  <si>
    <t>38,36</t>
  </si>
  <si>
    <t>1,0560000</t>
  </si>
  <si>
    <t>35,72</t>
  </si>
  <si>
    <t>37,72</t>
  </si>
  <si>
    <t xml:space="preserve"> ED-14664 </t>
  </si>
  <si>
    <t>EPI PARA SERVENTE - HORISTA (ENCARGOS COMPLEMENTARES)</t>
  </si>
  <si>
    <t>36,24</t>
  </si>
  <si>
    <t>99,92%</t>
  </si>
  <si>
    <t>0,0650000</t>
  </si>
  <si>
    <t>536,32</t>
  </si>
  <si>
    <t>34,86</t>
  </si>
  <si>
    <t>17,09</t>
  </si>
  <si>
    <t>34,18</t>
  </si>
  <si>
    <t xml:space="preserve"> ED-14692 </t>
  </si>
  <si>
    <t>FERRAMENTAS PARA AZULEJISTA - HORISTA ( ENCARGOS COMPLEMENTARES)</t>
  </si>
  <si>
    <t>33,05</t>
  </si>
  <si>
    <t>0,3190000</t>
  </si>
  <si>
    <t>102,12</t>
  </si>
  <si>
    <t>32,58</t>
  </si>
  <si>
    <t>99,93%</t>
  </si>
  <si>
    <t>31,23</t>
  </si>
  <si>
    <t>0,4370000</t>
  </si>
  <si>
    <t>69,82</t>
  </si>
  <si>
    <t>30,51</t>
  </si>
  <si>
    <t>2,1042500</t>
  </si>
  <si>
    <t>14,03</t>
  </si>
  <si>
    <t>29,52</t>
  </si>
  <si>
    <t>40,3980000</t>
  </si>
  <si>
    <t>29,49</t>
  </si>
  <si>
    <t>29,44</t>
  </si>
  <si>
    <t xml:space="preserve"> 00043459 </t>
  </si>
  <si>
    <t>FERRAMENTAS - FAMILIA CARPINTEIRO DE FORMAS - HORISTA (ENCARGOS COMPLEMENTARES - COLETADO CAIXA)</t>
  </si>
  <si>
    <t>28,88</t>
  </si>
  <si>
    <t>99,94%</t>
  </si>
  <si>
    <t>2,87</t>
  </si>
  <si>
    <t>28,70</t>
  </si>
  <si>
    <t xml:space="preserve"> 00004433 </t>
  </si>
  <si>
    <t>PECA DE MADEIRA NAO APARELHADA *7,5 X 7,5* CM (3 X 3 ") MACARANDUBA, ANGELIM OU EQUIVALENTE DA REGIAO</t>
  </si>
  <si>
    <t>1,9992500</t>
  </si>
  <si>
    <t>13,45</t>
  </si>
  <si>
    <t>26,89</t>
  </si>
  <si>
    <t xml:space="preserve"> 10492 </t>
  </si>
  <si>
    <t>Cesta Básica</t>
  </si>
  <si>
    <t>0,1476000</t>
  </si>
  <si>
    <t>180,35</t>
  </si>
  <si>
    <t>26,62</t>
  </si>
  <si>
    <t xml:space="preserve"> 00004230 </t>
  </si>
  <si>
    <t>OPERADOR DE MAQUINAS E TRATORES DIVERSOS (TERRAPLANAGEM)</t>
  </si>
  <si>
    <t>1,0208751</t>
  </si>
  <si>
    <t>25,79</t>
  </si>
  <si>
    <t>26,33</t>
  </si>
  <si>
    <t>8,63</t>
  </si>
  <si>
    <t>25,89</t>
  </si>
  <si>
    <t xml:space="preserve"> 00006117 </t>
  </si>
  <si>
    <t>CARPINTEIRO AUXILIAR</t>
  </si>
  <si>
    <t>1,5882307</t>
  </si>
  <si>
    <t>15,70</t>
  </si>
  <si>
    <t>99,95%</t>
  </si>
  <si>
    <t xml:space="preserve"> 00000123 </t>
  </si>
  <si>
    <t>ADITIVO IMPERMEABILIZANTE DE PEGA NORMAL PARA ARGAMASSAS E CONCRETOS SEM ARMACAO, LIQUIDO E ISENTO DE CLORETOS</t>
  </si>
  <si>
    <t>3,0812400</t>
  </si>
  <si>
    <t>6,79</t>
  </si>
  <si>
    <t>20,92</t>
  </si>
  <si>
    <t>20,55</t>
  </si>
  <si>
    <t xml:space="preserve"> 00043485 </t>
  </si>
  <si>
    <t>EPI - FAMILIA ENCANADOR - HORISTA (ENCARGOS COMPLEMENTARES - COLETADO CAIXA)</t>
  </si>
  <si>
    <t>18,5560000</t>
  </si>
  <si>
    <t>1,07</t>
  </si>
  <si>
    <t>19,85</t>
  </si>
  <si>
    <t>6,6000000</t>
  </si>
  <si>
    <t>2,96</t>
  </si>
  <si>
    <t>19,54</t>
  </si>
  <si>
    <t xml:space="preserve"> 10761 </t>
  </si>
  <si>
    <t>Refeição - café da manhã ( café com leite e dois pães com manteiga)</t>
  </si>
  <si>
    <t>5,80</t>
  </si>
  <si>
    <t>19,37</t>
  </si>
  <si>
    <t xml:space="preserve"> 00043484 </t>
  </si>
  <si>
    <t>EPI - FAMILIA ELETRICISTA - HORISTA (ENCARGOS COMPLEMENTARES - COLETADO CAIXA)</t>
  </si>
  <si>
    <t>15,6708000</t>
  </si>
  <si>
    <t>1,20</t>
  </si>
  <si>
    <t>18,80</t>
  </si>
  <si>
    <t>0,1792000</t>
  </si>
  <si>
    <t>101,66</t>
  </si>
  <si>
    <t>18,22</t>
  </si>
  <si>
    <t>7,70</t>
  </si>
  <si>
    <t>17,74</t>
  </si>
  <si>
    <t>99,96%</t>
  </si>
  <si>
    <t>2,16</t>
  </si>
  <si>
    <t>17,28</t>
  </si>
  <si>
    <t xml:space="preserve"> 00000252 </t>
  </si>
  <si>
    <t>AJUDANTE DE SERRALHEIRO</t>
  </si>
  <si>
    <t>15,65</t>
  </si>
  <si>
    <t>16,15</t>
  </si>
  <si>
    <t>0,68</t>
  </si>
  <si>
    <t>13,60</t>
  </si>
  <si>
    <t xml:space="preserve"> ED-14700 </t>
  </si>
  <si>
    <t>FERRAMENTAS PARA SERVENTE - HORISTA ( ENCARGOS COMPLEMENTARES)</t>
  </si>
  <si>
    <t>13,56</t>
  </si>
  <si>
    <t>0,7500000</t>
  </si>
  <si>
    <t>17,97</t>
  </si>
  <si>
    <t>13,48</t>
  </si>
  <si>
    <t>7,6680000</t>
  </si>
  <si>
    <t>1,74</t>
  </si>
  <si>
    <t>13,34</t>
  </si>
  <si>
    <t xml:space="preserve"> 2378 </t>
  </si>
  <si>
    <t>Vale transporte</t>
  </si>
  <si>
    <t>2,5825080</t>
  </si>
  <si>
    <t>5,15</t>
  </si>
  <si>
    <t>13,30</t>
  </si>
  <si>
    <t xml:space="preserve"> D010000008 </t>
  </si>
  <si>
    <t>CIMENTO PORTLAND COMUM</t>
  </si>
  <si>
    <t>20,3238400</t>
  </si>
  <si>
    <t>13,01</t>
  </si>
  <si>
    <t>6,18</t>
  </si>
  <si>
    <t>12,36</t>
  </si>
  <si>
    <t xml:space="preserve"> 00000378 </t>
  </si>
  <si>
    <t>ARMADOR</t>
  </si>
  <si>
    <t>0,5775644</t>
  </si>
  <si>
    <t>12,10</t>
  </si>
  <si>
    <t xml:space="preserve"> ED-14663 </t>
  </si>
  <si>
    <t>EPI PARA REJUNTADOR - HORISTA (ENCARGOS COMPLEMENTARES)</t>
  </si>
  <si>
    <t>11,81</t>
  </si>
  <si>
    <t>99,97%</t>
  </si>
  <si>
    <t xml:space="preserve"> 00043059 </t>
  </si>
  <si>
    <t>ACO CA-60, 4,2 MM, OU 5,0 MM, OU 6,0 MM, OU 7,0 MM, VERGALHAO</t>
  </si>
  <si>
    <t>2,1673738</t>
  </si>
  <si>
    <t>5,40</t>
  </si>
  <si>
    <t>11,70</t>
  </si>
  <si>
    <t xml:space="preserve"> 00043460 </t>
  </si>
  <si>
    <t>FERRAMENTAS - FAMILIA ELETRICISTA - HORISTA (ENCARGOS COMPLEMENTARES - COLETADO CAIXA)</t>
  </si>
  <si>
    <t>11,13</t>
  </si>
  <si>
    <t xml:space="preserve"> ED-5237 </t>
  </si>
  <si>
    <t>CURSO DE CAPACITAÇÃO PARA AZULEJISTA OU LADRILHISTA (ENCARGOS COMPLEMENTARES) - HORISTA</t>
  </si>
  <si>
    <t>0,21</t>
  </si>
  <si>
    <t>10,85</t>
  </si>
  <si>
    <t>0,2400000</t>
  </si>
  <si>
    <t>41,43</t>
  </si>
  <si>
    <t>9,94</t>
  </si>
  <si>
    <t xml:space="preserve"> 00010535 </t>
  </si>
  <si>
    <t>BETONEIRA CAPACIDADE NOMINAL 400 L, CAPACIDADE DE MISTURA  280 L, MOTOR ELETRICO TRIFASICO 220/380 V POTENCIA 2 CV, SEM CARREGADOR</t>
  </si>
  <si>
    <t>4.354,12</t>
  </si>
  <si>
    <t>0,1900000</t>
  </si>
  <si>
    <t>51,53</t>
  </si>
  <si>
    <t>9,79</t>
  </si>
  <si>
    <t>9,22</t>
  </si>
  <si>
    <t>0,1600000</t>
  </si>
  <si>
    <t>56,11</t>
  </si>
  <si>
    <t>8,98</t>
  </si>
  <si>
    <t>11,27</t>
  </si>
  <si>
    <t>8,45</t>
  </si>
  <si>
    <t>8,24</t>
  </si>
  <si>
    <t xml:space="preserve"> 00004721 </t>
  </si>
  <si>
    <t>PEDRA BRITADA N. 1 (9,5 a 19 MM) POSTO PEDREIRA/FORNECEDOR, SEM FRETE</t>
  </si>
  <si>
    <t>0,1185201</t>
  </si>
  <si>
    <t>68,65</t>
  </si>
  <si>
    <t>3,99</t>
  </si>
  <si>
    <t>7,98</t>
  </si>
  <si>
    <t xml:space="preserve"> MATED- 13098 </t>
  </si>
  <si>
    <t>SEGURO - HORISTA ( ENCARGOS COMPLEMENTARES)</t>
  </si>
  <si>
    <t>7,95</t>
  </si>
  <si>
    <t xml:space="preserve"> 00010567 </t>
  </si>
  <si>
    <t>TABUA DE MADEIRA NAO APARELHADA *2,5 X 23* CM (1 x 9 ") PINUS, MISTA OU EQUIVALENTE DA REGIAO</t>
  </si>
  <si>
    <t>1,5745003</t>
  </si>
  <si>
    <t>4,90</t>
  </si>
  <si>
    <t>7,72</t>
  </si>
  <si>
    <t>0,66</t>
  </si>
  <si>
    <t>6,60</t>
  </si>
  <si>
    <t xml:space="preserve"> 00002705 </t>
  </si>
  <si>
    <t>ENERGIA ELETRICA ATE 2000 KWH INDUSTRIAL, SEM DEMANDA</t>
  </si>
  <si>
    <t>KW/H</t>
  </si>
  <si>
    <t>0,72</t>
  </si>
  <si>
    <t>23,5400000</t>
  </si>
  <si>
    <t>0,26</t>
  </si>
  <si>
    <t>6,12</t>
  </si>
  <si>
    <t xml:space="preserve"> 00043461 </t>
  </si>
  <si>
    <t>FERRAMENTAS - FAMILIA ENCANADOR - HORISTA (ENCARGOS COMPLEMENTARES - COLETADO CAIXA)</t>
  </si>
  <si>
    <t>0,31</t>
  </si>
  <si>
    <t>5,75</t>
  </si>
  <si>
    <t>0,5184000</t>
  </si>
  <si>
    <t>10,32</t>
  </si>
  <si>
    <t>5,35</t>
  </si>
  <si>
    <t>99,98%</t>
  </si>
  <si>
    <t>5,33</t>
  </si>
  <si>
    <t xml:space="preserve"> 00001214 </t>
  </si>
  <si>
    <t>CARPINTEIRO DE ESQUADRIAS</t>
  </si>
  <si>
    <t>0,2600861</t>
  </si>
  <si>
    <t>5,19</t>
  </si>
  <si>
    <t xml:space="preserve"> 10517 </t>
  </si>
  <si>
    <t>Exames admissionais/demissionais (checkup)</t>
  </si>
  <si>
    <t>0,0131200</t>
  </si>
  <si>
    <t>386,46</t>
  </si>
  <si>
    <t>5,07</t>
  </si>
  <si>
    <t xml:space="preserve"> 941 </t>
  </si>
  <si>
    <t>Fardamento</t>
  </si>
  <si>
    <t>0,0492000</t>
  </si>
  <si>
    <t>102,42</t>
  </si>
  <si>
    <t>5,04</t>
  </si>
  <si>
    <t xml:space="preserve"> ED-5236 </t>
  </si>
  <si>
    <t>CURSO DE CAPACITAÇÃO PARA SERVENTE ( ENCARGOS COMPLEMENTARES) - HORISTA</t>
  </si>
  <si>
    <t>0,18</t>
  </si>
  <si>
    <t>4,98</t>
  </si>
  <si>
    <t xml:space="preserve"> ED-14699 </t>
  </si>
  <si>
    <t>FERRAMENTAS PARA REJUNTADOR - HORISTA ( ENCARGOS COMPLEMENTARES)</t>
  </si>
  <si>
    <t>4,42</t>
  </si>
  <si>
    <t xml:space="preserve"> D020000004 </t>
  </si>
  <si>
    <t>AREIA GROSSA</t>
  </si>
  <si>
    <t>0,0456960</t>
  </si>
  <si>
    <t>79,40</t>
  </si>
  <si>
    <t>3,63</t>
  </si>
  <si>
    <t xml:space="preserve"> 10599 </t>
  </si>
  <si>
    <t>Protetor solar fps 30 com 120ml</t>
  </si>
  <si>
    <t>0,0590400</t>
  </si>
  <si>
    <t>46,25</t>
  </si>
  <si>
    <t>2,73</t>
  </si>
  <si>
    <t xml:space="preserve"> 00001358 </t>
  </si>
  <si>
    <t>CHAPA DE MADEIRA COMPENSADA RESINADA PARA FORMA DE CONCRETO, DE *2,2 X 1,1* M, E = 17 MM</t>
  </si>
  <si>
    <t>0,0917840</t>
  </si>
  <si>
    <t>29,00</t>
  </si>
  <si>
    <t>2,66</t>
  </si>
  <si>
    <t xml:space="preserve"> 00004222 </t>
  </si>
  <si>
    <t>GASOLINA COMUM</t>
  </si>
  <si>
    <t>0,4712559</t>
  </si>
  <si>
    <t>5,64</t>
  </si>
  <si>
    <t>24,0000000</t>
  </si>
  <si>
    <t>2,40</t>
  </si>
  <si>
    <t xml:space="preserve"> 10362 </t>
  </si>
  <si>
    <t>Seguro de vida e acidente em grupo</t>
  </si>
  <si>
    <t>2,38</t>
  </si>
  <si>
    <t>0,01</t>
  </si>
  <si>
    <t>0,0300000</t>
  </si>
  <si>
    <t>57,70</t>
  </si>
  <si>
    <t>1,73</t>
  </si>
  <si>
    <t xml:space="preserve"> ED-5254 </t>
  </si>
  <si>
    <t>CURSO DE CAPACITAÇÃO PARA REJUNTADOR ( ENCARGOS COMPLEMENTARES)- HORISTA</t>
  </si>
  <si>
    <t>1,62</t>
  </si>
  <si>
    <t xml:space="preserve"> 00012893 </t>
  </si>
  <si>
    <t>BOTA DE SEGURANCA COM BIQUEIRA DE ACO E COLARINHO ACOLCHOADO</t>
  </si>
  <si>
    <t>PAR</t>
  </si>
  <si>
    <t>0,0251080</t>
  </si>
  <si>
    <t>64,62</t>
  </si>
  <si>
    <t>0,0240000</t>
  </si>
  <si>
    <t>66,45</t>
  </si>
  <si>
    <t>1,59</t>
  </si>
  <si>
    <t xml:space="preserve"> MATED- 11262 </t>
  </si>
  <si>
    <t>ESTOPA DE ALGODÃO</t>
  </si>
  <si>
    <t>0,0922250</t>
  </si>
  <si>
    <t>16,35</t>
  </si>
  <si>
    <t>1,51</t>
  </si>
  <si>
    <t>0,0550800</t>
  </si>
  <si>
    <t>26,09</t>
  </si>
  <si>
    <t>1,44</t>
  </si>
  <si>
    <t xml:space="preserve"> 00006114 </t>
  </si>
  <si>
    <t>AJUDANTE DE ARMADOR</t>
  </si>
  <si>
    <t>0,0900339</t>
  </si>
  <si>
    <t>14,61</t>
  </si>
  <si>
    <t>1,32</t>
  </si>
  <si>
    <t xml:space="preserve"> 00013458 </t>
  </si>
  <si>
    <t>COMPACTADOR DE SOLOS DE PERCURSAO (SOQUETE) COM MOTOR A GASOLINA 4 TEMPOS DE 4 HP (4 CV)</t>
  </si>
  <si>
    <t>0,0000850</t>
  </si>
  <si>
    <t>15.403,78</t>
  </si>
  <si>
    <t xml:space="preserve"> 00007356 </t>
  </si>
  <si>
    <t>TINTA ACRILICA PREMIUM, COR BRANCO FOSCO</t>
  </si>
  <si>
    <t>0,0527075</t>
  </si>
  <si>
    <t>23,96</t>
  </si>
  <si>
    <t>1,26</t>
  </si>
  <si>
    <t xml:space="preserve"> 00005068 </t>
  </si>
  <si>
    <t>PREGO DE ACO POLIDO COM CABECA 17 X 21 (2 X 11)</t>
  </si>
  <si>
    <t>0,0883305</t>
  </si>
  <si>
    <t>14,27</t>
  </si>
  <si>
    <t xml:space="preserve"> 00039017 </t>
  </si>
  <si>
    <t>ESPACADOR / DISTANCIADOR CIRCULAR COM ENTRADA LATERAL, EM PLASTICO, PARA VERGALHAO *4,2 A 12,5* MM, COBRIMENTO 20 MM</t>
  </si>
  <si>
    <t>5,7040417</t>
  </si>
  <si>
    <t>0,19</t>
  </si>
  <si>
    <t>1,08</t>
  </si>
  <si>
    <t xml:space="preserve"> 10596 </t>
  </si>
  <si>
    <t>Protetor auricular</t>
  </si>
  <si>
    <t>6,31</t>
  </si>
  <si>
    <t>0,93</t>
  </si>
  <si>
    <t xml:space="preserve"> 00012892 </t>
  </si>
  <si>
    <t>LUVA RASPA DE COURO, CANO CURTO (PUNHO *7* CM)</t>
  </si>
  <si>
    <t>0,0754400</t>
  </si>
  <si>
    <t>12,11</t>
  </si>
  <si>
    <t>0,91</t>
  </si>
  <si>
    <t>0,2640000</t>
  </si>
  <si>
    <t>2,76</t>
  </si>
  <si>
    <t xml:space="preserve"> 00013896 </t>
  </si>
  <si>
    <t>VIBRADOR DE IMERSAO, DIAMETRO DA PONTEIRA DE *45* MM, COM MOTOR ELETRICO TRIFASICO DE 2 HP (2 CV)</t>
  </si>
  <si>
    <t>0,0002118</t>
  </si>
  <si>
    <t>2.958,40</t>
  </si>
  <si>
    <t>0,63</t>
  </si>
  <si>
    <t xml:space="preserve"> 00043132 </t>
  </si>
  <si>
    <t>ARAME RECOZIDO 16 BWG, D = 1,60 MM (0,016 KG/M) OU 18 BWG, D = 1,25 MM (0,01 KG/M)</t>
  </si>
  <si>
    <t>0,0506396</t>
  </si>
  <si>
    <t>0,61</t>
  </si>
  <si>
    <t xml:space="preserve"> 00043464 </t>
  </si>
  <si>
    <t>FERRAMENTAS - FAMILIA OPERADOR ESCAVADEIRA - HORISTA (ENCARGOS COMPLEMENTARES - COLETADO CAIXA)</t>
  </si>
  <si>
    <t xml:space="preserve"> 00002711 </t>
  </si>
  <si>
    <t>CARRINHO DE MAO DE ACO CAPACIDADE 50 A 60 L, PNEU COM CAMARA</t>
  </si>
  <si>
    <t>0,0030480</t>
  </si>
  <si>
    <t>154,46</t>
  </si>
  <si>
    <t>0,47</t>
  </si>
  <si>
    <t xml:space="preserve"> 00036397 </t>
  </si>
  <si>
    <t>BETONEIRA, CAPACIDADE NOMINAL 600 L, CAPACIDADE DE MISTURA  360L, MOTOR ELETRICO TRIFASICO 220/380V, POTENCIA 4CV, EXCLUSO CARREGADOR</t>
  </si>
  <si>
    <t>0,0000259</t>
  </si>
  <si>
    <t>17.711,66</t>
  </si>
  <si>
    <t>0,46</t>
  </si>
  <si>
    <t xml:space="preserve"> 00004517 </t>
  </si>
  <si>
    <t>SARRAFO DE MADEIRA NAO APARELHADA *2,5 X 7,5* CM (1 X 3 ") PINUS, MISTA OU EQUIVALENTE DA REGIAO</t>
  </si>
  <si>
    <t>0,3133900</t>
  </si>
  <si>
    <t>1,42</t>
  </si>
  <si>
    <t xml:space="preserve"> 11241 </t>
  </si>
  <si>
    <t>Alicate volt-amperimetro</t>
  </si>
  <si>
    <t>0,0022640</t>
  </si>
  <si>
    <t>0,35</t>
  </si>
  <si>
    <t>0,0280000</t>
  </si>
  <si>
    <t>0,29</t>
  </si>
  <si>
    <t xml:space="preserve"> 00020247 </t>
  </si>
  <si>
    <t>PREGO DE ACO POLIDO COM CABECA 15 X 15 (1 1/4 X 13)</t>
  </si>
  <si>
    <t>0,0183330</t>
  </si>
  <si>
    <t>15,79</t>
  </si>
  <si>
    <t xml:space="preserve"> 00012895 </t>
  </si>
  <si>
    <t>CAPACETE DE SEGURANCA ABA FRONTAL COM SUSPENSAO DE POLIETILENO, SEM JUGULAR (CLASSE B)</t>
  </si>
  <si>
    <t>0,0196800</t>
  </si>
  <si>
    <t>13,46</t>
  </si>
  <si>
    <t xml:space="preserve"> 1651 </t>
  </si>
  <si>
    <t>Óculos branco proteção</t>
  </si>
  <si>
    <t>pr</t>
  </si>
  <si>
    <t>0,0262400</t>
  </si>
  <si>
    <t>6,83</t>
  </si>
  <si>
    <t xml:space="preserve"> 11253 </t>
  </si>
  <si>
    <t>Tarracha para tubos PVC de 1/2"</t>
  </si>
  <si>
    <t>0,0068640</t>
  </si>
  <si>
    <t>21,77</t>
  </si>
  <si>
    <t>0,15</t>
  </si>
  <si>
    <t xml:space="preserve"> 00000367 </t>
  </si>
  <si>
    <t>AREIA GROSSA - POSTO JAZIDA/FORNECEDOR (RETIRADO NA JAZIDA, SEM TRANSPORTE)</t>
  </si>
  <si>
    <t>0,0017340</t>
  </si>
  <si>
    <t>80,51</t>
  </si>
  <si>
    <t>0,14</t>
  </si>
  <si>
    <t xml:space="preserve"> 11256 </t>
  </si>
  <si>
    <t>Tarracha para tubos PVC de 1 1/2"</t>
  </si>
  <si>
    <t>0,0024960</t>
  </si>
  <si>
    <t>53,20</t>
  </si>
  <si>
    <t>0,13</t>
  </si>
  <si>
    <t xml:space="preserve"> 00012894 </t>
  </si>
  <si>
    <t>CAPA PARA CHUVA EM PVC COM FORRO DE POLIESTER, COM CAPUZ (AMARELA OU AZUL)</t>
  </si>
  <si>
    <t>0,0065600</t>
  </si>
  <si>
    <t>17,49</t>
  </si>
  <si>
    <t>0,11</t>
  </si>
  <si>
    <t xml:space="preserve"> 11254 </t>
  </si>
  <si>
    <t>Tarracha para tubos PVC de 3/4"</t>
  </si>
  <si>
    <t>0,0043680</t>
  </si>
  <si>
    <t>24,48</t>
  </si>
  <si>
    <t xml:space="preserve"> 11255 </t>
  </si>
  <si>
    <t>Tarracha para tubos PVC de 1"</t>
  </si>
  <si>
    <t>0,0037440</t>
  </si>
  <si>
    <t>28,29</t>
  </si>
  <si>
    <t xml:space="preserve"> 11257 </t>
  </si>
  <si>
    <t>Tarracha para tubos PVC de 1 1/4"</t>
  </si>
  <si>
    <t>40,40</t>
  </si>
  <si>
    <t>2,65</t>
  </si>
  <si>
    <t>0,07</t>
  </si>
  <si>
    <t xml:space="preserve"> 11242 </t>
  </si>
  <si>
    <t>Chave inglesa 12"</t>
  </si>
  <si>
    <t>0,0011320</t>
  </si>
  <si>
    <t>60,55</t>
  </si>
  <si>
    <t xml:space="preserve"> 10788 </t>
  </si>
  <si>
    <t>Pá quadrada</t>
  </si>
  <si>
    <t>22,27</t>
  </si>
  <si>
    <t xml:space="preserve"> 11240 </t>
  </si>
  <si>
    <t>Alicate com isolamento</t>
  </si>
  <si>
    <t>29,50</t>
  </si>
  <si>
    <t xml:space="preserve"> 4728 </t>
  </si>
  <si>
    <t>Talhadeira chata 10" Talhadeira chara 10"</t>
  </si>
  <si>
    <t>0,0045720</t>
  </si>
  <si>
    <t>12,17</t>
  </si>
  <si>
    <t>0,06</t>
  </si>
  <si>
    <t xml:space="preserve"> 10579 </t>
  </si>
  <si>
    <t>Chave de fenda chata 30 cm</t>
  </si>
  <si>
    <t>23,77</t>
  </si>
  <si>
    <t>0,05</t>
  </si>
  <si>
    <t xml:space="preserve"> 4729 </t>
  </si>
  <si>
    <t>Marreta 1 kg com cabo</t>
  </si>
  <si>
    <t>0,0015240</t>
  </si>
  <si>
    <t>24,22</t>
  </si>
  <si>
    <t>0,04</t>
  </si>
  <si>
    <t xml:space="preserve"> 10593 </t>
  </si>
  <si>
    <t>Praio simples 30cm</t>
  </si>
  <si>
    <t>0,0006240</t>
  </si>
  <si>
    <t>56,14</t>
  </si>
  <si>
    <t xml:space="preserve"> 00002692 </t>
  </si>
  <si>
    <t>DESMOLDANTE PROTETOR PARA FORMAS DE MADEIRA, DE BASE OLEOSA EMULSIONADA EM AGUA</t>
  </si>
  <si>
    <t>0,0039690</t>
  </si>
  <si>
    <t>6,52</t>
  </si>
  <si>
    <t>0,03</t>
  </si>
  <si>
    <t xml:space="preserve"> 10592 </t>
  </si>
  <si>
    <t>Lima chata 12"</t>
  </si>
  <si>
    <t>41,00</t>
  </si>
  <si>
    <t xml:space="preserve"> 00014618 </t>
  </si>
  <si>
    <t>SERRA CIRCULAR DE BANCADA COM MOTOR ELETRICO, POTENCIA DE *1600* W, PARA DISCO DE DIAMETRO DE 10" (250 MM)</t>
  </si>
  <si>
    <t>0,0000118</t>
  </si>
  <si>
    <t>1.279,34</t>
  </si>
  <si>
    <t>0,02</t>
  </si>
  <si>
    <t>Peso (%)</t>
  </si>
  <si>
    <t xml:space="preserve"> 5.1.5 </t>
  </si>
  <si>
    <t>36.429,6009000</t>
  </si>
  <si>
    <t>180.690,82</t>
  </si>
  <si>
    <t>2.660,2451200</t>
  </si>
  <si>
    <t>46.687,30</t>
  </si>
  <si>
    <t>1.330,1225600</t>
  </si>
  <si>
    <t>28.398,12</t>
  </si>
  <si>
    <t>1,29%</t>
  </si>
  <si>
    <t>995,2927550</t>
  </si>
  <si>
    <t>10.599,87</t>
  </si>
  <si>
    <t>0,31%</t>
  </si>
  <si>
    <t>0,27%</t>
  </si>
  <si>
    <t>297,5390000</t>
  </si>
  <si>
    <t>2.189,89</t>
  </si>
  <si>
    <t>97,76%</t>
  </si>
  <si>
    <t>98,21%</t>
  </si>
  <si>
    <t>98,25%</t>
  </si>
  <si>
    <t>98,91%</t>
  </si>
  <si>
    <t>98,96%</t>
  </si>
  <si>
    <t>99,01%</t>
  </si>
  <si>
    <t>99,03%</t>
  </si>
  <si>
    <t>99,10%</t>
  </si>
  <si>
    <t>99,12%</t>
  </si>
  <si>
    <t>99,14%</t>
  </si>
  <si>
    <t>99,16%</t>
  </si>
  <si>
    <t>99,18%</t>
  </si>
  <si>
    <t>99,20%</t>
  </si>
  <si>
    <t>99,22%</t>
  </si>
  <si>
    <t>99,27%</t>
  </si>
  <si>
    <t>99,29%</t>
  </si>
  <si>
    <t>99,31%</t>
  </si>
  <si>
    <t>99,34%</t>
  </si>
  <si>
    <t>99,37%</t>
  </si>
  <si>
    <t>99,40%</t>
  </si>
  <si>
    <t>99,43%</t>
  </si>
  <si>
    <t>99,47%</t>
  </si>
  <si>
    <t>99,52%</t>
  </si>
  <si>
    <t xml:space="preserve"> 5.1.6 </t>
  </si>
  <si>
    <t xml:space="preserve"> 08.02.020 </t>
  </si>
  <si>
    <t>Cimbramento em madeira com estroncas de eucalipto</t>
  </si>
  <si>
    <t xml:space="preserve"> 9.1.2.8 </t>
  </si>
  <si>
    <t xml:space="preserve"> D.02.000.020215 </t>
  </si>
  <si>
    <t>Estronca de eucalipto com 10cm de diâmetro sem casca</t>
  </si>
  <si>
    <t xml:space="preserve"> D.02.000.021052 </t>
  </si>
  <si>
    <t>Estronca de eucalipto (mourão), com 15cm de diâmetro sem casca</t>
  </si>
  <si>
    <t>7,00%</t>
  </si>
  <si>
    <t>2.879,7678000</t>
  </si>
  <si>
    <t>61.483,04</t>
  </si>
  <si>
    <t>2.845,2380000</t>
  </si>
  <si>
    <t>49.933,93</t>
  </si>
  <si>
    <t>50,0000000</t>
  </si>
  <si>
    <t>34.887,00</t>
  </si>
  <si>
    <t>1,33%</t>
  </si>
  <si>
    <t>1,06%</t>
  </si>
  <si>
    <t>111,1220000</t>
  </si>
  <si>
    <t>16.823,87</t>
  </si>
  <si>
    <t>1,05%</t>
  </si>
  <si>
    <t>0,99%</t>
  </si>
  <si>
    <t>0,54%</t>
  </si>
  <si>
    <t>0,50%</t>
  </si>
  <si>
    <t>0,42%</t>
  </si>
  <si>
    <t>0,39%</t>
  </si>
  <si>
    <t>0,36%</t>
  </si>
  <si>
    <t>0,33%</t>
  </si>
  <si>
    <t>496,6230200</t>
  </si>
  <si>
    <t>5.189,71</t>
  </si>
  <si>
    <t>3,8700000</t>
  </si>
  <si>
    <t>4.874,96</t>
  </si>
  <si>
    <t>0,22%</t>
  </si>
  <si>
    <t>0,17%</t>
  </si>
  <si>
    <t>96,49%</t>
  </si>
  <si>
    <t>96,57%</t>
  </si>
  <si>
    <t>96,65%</t>
  </si>
  <si>
    <t>97,59%</t>
  </si>
  <si>
    <t>97,70%</t>
  </si>
  <si>
    <t>97,81%</t>
  </si>
  <si>
    <t>11,0614267</t>
  </si>
  <si>
    <t>747,75</t>
  </si>
  <si>
    <t>98,29%</t>
  </si>
  <si>
    <t>1.288,2358902</t>
  </si>
  <si>
    <t>618,35</t>
  </si>
  <si>
    <t>27,1257149</t>
  </si>
  <si>
    <t>600,56</t>
  </si>
  <si>
    <t>98,66%</t>
  </si>
  <si>
    <t>98,69%</t>
  </si>
  <si>
    <t>14,1750000</t>
  </si>
  <si>
    <t>33,22</t>
  </si>
  <si>
    <t>470,89</t>
  </si>
  <si>
    <t>98,72%</t>
  </si>
  <si>
    <t>98,75%</t>
  </si>
  <si>
    <t>98,78%</t>
  </si>
  <si>
    <t>98,81%</t>
  </si>
  <si>
    <t>98,83%</t>
  </si>
  <si>
    <t>98,86%</t>
  </si>
  <si>
    <t>98,89%</t>
  </si>
  <si>
    <t>98,94%</t>
  </si>
  <si>
    <t>14,80</t>
  </si>
  <si>
    <t>209,79</t>
  </si>
  <si>
    <t>110,0000000</t>
  </si>
  <si>
    <t>80,30</t>
  </si>
  <si>
    <t>61,0665881</t>
  </si>
  <si>
    <t>51,91</t>
  </si>
  <si>
    <t>0,0022870</t>
  </si>
  <si>
    <t>9,96</t>
  </si>
  <si>
    <t>8,6416429</t>
  </si>
  <si>
    <t>6,22</t>
  </si>
  <si>
    <t>1,10</t>
  </si>
  <si>
    <t xml:space="preserve"> 4.1.2.5 </t>
  </si>
  <si>
    <t xml:space="preserve"> PP0011 </t>
  </si>
  <si>
    <t>IMPERMEABILIZANTE POR CRISTALIZAÇÃO NA FORMA DE ADITIVO PARA  CONCRETO</t>
  </si>
  <si>
    <t xml:space="preserve"> 32.17.012 </t>
  </si>
  <si>
    <t>Impermeabilização em argamassa de concreto não estrutural com aditivo hidrófugo</t>
  </si>
  <si>
    <t xml:space="preserve"> PP0010 </t>
  </si>
  <si>
    <t>COMPORTA DESLIZANTE QUADRADA PASSAGEM 800 X 800MM EM AÇO INOX AISI 304</t>
  </si>
  <si>
    <t>UNID</t>
  </si>
  <si>
    <t>IMPE - IMPERMEABILIZAÇÕES E PROTEÇÕES DIVERSAS</t>
  </si>
  <si>
    <t xml:space="preserve"> COT00069 </t>
  </si>
  <si>
    <t>IMPERMEABILIZANTE POR CRISTALIZAÇAO EM FORMA DE ADITIVO</t>
  </si>
  <si>
    <t xml:space="preserve"> 00000248 </t>
  </si>
  <si>
    <t>AJUDANTE DE OPERACAO EM GERAL</t>
  </si>
  <si>
    <t xml:space="preserve"> B.09.000.024005 </t>
  </si>
  <si>
    <t>Impermeabilização em argamassa de concreto não estrutural, com consumo de cimento 350 Kg/m³, relação a/c de 0,5 e aditivo hidrófugo impermeabilizante, dosado em central</t>
  </si>
  <si>
    <t xml:space="preserve"> COT00068 </t>
  </si>
  <si>
    <t>COMPORTA DESLIZANTE, QUADRADA, PASSAGEM 800 MM EM AÇO INOX</t>
  </si>
  <si>
    <t xml:space="preserve"> 00006110 </t>
  </si>
  <si>
    <t>SERRALHEIRO</t>
  </si>
  <si>
    <t xml:space="preserve"> 00000242 </t>
  </si>
  <si>
    <t>AJUDANTE ESPECIALIZADO</t>
  </si>
  <si>
    <t xml:space="preserve"> 00011963 </t>
  </si>
  <si>
    <t>PARAFUSO DE ACO TIPO CHUMBADOR PARABOLT, DIAMETRO 1/2", COMPRIMENTO 75 MM</t>
  </si>
  <si>
    <t>11,39%</t>
  </si>
  <si>
    <t>8,97%</t>
  </si>
  <si>
    <t>20,35%</t>
  </si>
  <si>
    <t>27,35%</t>
  </si>
  <si>
    <t>1.039,1700000</t>
  </si>
  <si>
    <t>70,13</t>
  </si>
  <si>
    <t>72.876,99</t>
  </si>
  <si>
    <t>4,59%</t>
  </si>
  <si>
    <t>31,95%</t>
  </si>
  <si>
    <t>4,10%</t>
  </si>
  <si>
    <t>36,05%</t>
  </si>
  <si>
    <t>3,88%</t>
  </si>
  <si>
    <t>39,93%</t>
  </si>
  <si>
    <t>3,87%</t>
  </si>
  <si>
    <t>43,80%</t>
  </si>
  <si>
    <t>3.382,4345010</t>
  </si>
  <si>
    <t>59.361,73</t>
  </si>
  <si>
    <t>3,74%</t>
  </si>
  <si>
    <t>47,54%</t>
  </si>
  <si>
    <t>3,35%</t>
  </si>
  <si>
    <t>50,89%</t>
  </si>
  <si>
    <t>3,15%</t>
  </si>
  <si>
    <t>54,04%</t>
  </si>
  <si>
    <t>3,01%</t>
  </si>
  <si>
    <t>57,05%</t>
  </si>
  <si>
    <t>2,94%</t>
  </si>
  <si>
    <t>59,99%</t>
  </si>
  <si>
    <t>2,65%</t>
  </si>
  <si>
    <t>62,64%</t>
  </si>
  <si>
    <t>20.992,51</t>
  </si>
  <si>
    <t>41.985,02</t>
  </si>
  <si>
    <t>65,28%</t>
  </si>
  <si>
    <t>2,57%</t>
  </si>
  <si>
    <t>67,86%</t>
  </si>
  <si>
    <t>2,20%</t>
  </si>
  <si>
    <t>70,06%</t>
  </si>
  <si>
    <t>1,79%</t>
  </si>
  <si>
    <t>71,84%</t>
  </si>
  <si>
    <t>1,77%</t>
  </si>
  <si>
    <t>73,62%</t>
  </si>
  <si>
    <t>1,34%</t>
  </si>
  <si>
    <t>74,96%</t>
  </si>
  <si>
    <t>76,29%</t>
  </si>
  <si>
    <t>77,61%</t>
  </si>
  <si>
    <t>78,91%</t>
  </si>
  <si>
    <t>868,5214000</t>
  </si>
  <si>
    <t>18.542,93</t>
  </si>
  <si>
    <t>1,17%</t>
  </si>
  <si>
    <t>80,08%</t>
  </si>
  <si>
    <t>1,07%</t>
  </si>
  <si>
    <t>81,14%</t>
  </si>
  <si>
    <t>82,20%</t>
  </si>
  <si>
    <t>83,25%</t>
  </si>
  <si>
    <t>84,24%</t>
  </si>
  <si>
    <t>0,97%</t>
  </si>
  <si>
    <t>85,21%</t>
  </si>
  <si>
    <t>0,86%</t>
  </si>
  <si>
    <t>86,07%</t>
  </si>
  <si>
    <t>0,67%</t>
  </si>
  <si>
    <t>86,73%</t>
  </si>
  <si>
    <t>87,28%</t>
  </si>
  <si>
    <t>87,78%</t>
  </si>
  <si>
    <t>88,27%</t>
  </si>
  <si>
    <t>88,70%</t>
  </si>
  <si>
    <t>89,09%</t>
  </si>
  <si>
    <t>89,44%</t>
  </si>
  <si>
    <t>89,80%</t>
  </si>
  <si>
    <t>90,13%</t>
  </si>
  <si>
    <t>90,46%</t>
  </si>
  <si>
    <t>90,76%</t>
  </si>
  <si>
    <t>91,07%</t>
  </si>
  <si>
    <t>274,2324187</t>
  </si>
  <si>
    <t>4.497,41</t>
  </si>
  <si>
    <t>91,35%</t>
  </si>
  <si>
    <t>91,63%</t>
  </si>
  <si>
    <t>91,90%</t>
  </si>
  <si>
    <t>92,15%</t>
  </si>
  <si>
    <t>92,40%</t>
  </si>
  <si>
    <t>169,6323010</t>
  </si>
  <si>
    <t>3.553,80</t>
  </si>
  <si>
    <t>92,62%</t>
  </si>
  <si>
    <t>92,84%</t>
  </si>
  <si>
    <t>93,03%</t>
  </si>
  <si>
    <t>93,22%</t>
  </si>
  <si>
    <t>93,40%</t>
  </si>
  <si>
    <t>93,57%</t>
  </si>
  <si>
    <t>93,74%</t>
  </si>
  <si>
    <t>93,90%</t>
  </si>
  <si>
    <t>94,05%</t>
  </si>
  <si>
    <t>94,20%</t>
  </si>
  <si>
    <t>94,34%</t>
  </si>
  <si>
    <t>94,48%</t>
  </si>
  <si>
    <t>94,62%</t>
  </si>
  <si>
    <t>94,76%</t>
  </si>
  <si>
    <t>94,90%</t>
  </si>
  <si>
    <t>95,03%</t>
  </si>
  <si>
    <t>95,16%</t>
  </si>
  <si>
    <t>590,2462208</t>
  </si>
  <si>
    <t>2.024,54</t>
  </si>
  <si>
    <t>95,29%</t>
  </si>
  <si>
    <t>95,41%</t>
  </si>
  <si>
    <t>95,52%</t>
  </si>
  <si>
    <t>95,63%</t>
  </si>
  <si>
    <t>95,74%</t>
  </si>
  <si>
    <t>95,84%</t>
  </si>
  <si>
    <t>95,95%</t>
  </si>
  <si>
    <t>96,05%</t>
  </si>
  <si>
    <t>96,15%</t>
  </si>
  <si>
    <t>96,24%</t>
  </si>
  <si>
    <t>96,33%</t>
  </si>
  <si>
    <t>96,41%</t>
  </si>
  <si>
    <t>2.280,7679500</t>
  </si>
  <si>
    <t>1.140,38</t>
  </si>
  <si>
    <t>96,72%</t>
  </si>
  <si>
    <t>96,79%</t>
  </si>
  <si>
    <t>96,86%</t>
  </si>
  <si>
    <t>96,93%</t>
  </si>
  <si>
    <t>97,00%</t>
  </si>
  <si>
    <t>97,06%</t>
  </si>
  <si>
    <t>97,13%</t>
  </si>
  <si>
    <t>97,19%</t>
  </si>
  <si>
    <t>97,25%</t>
  </si>
  <si>
    <t>97,30%</t>
  </si>
  <si>
    <t>97,36%</t>
  </si>
  <si>
    <t>97,42%</t>
  </si>
  <si>
    <t>97,48%</t>
  </si>
  <si>
    <t>97,54%</t>
  </si>
  <si>
    <t>97,65%</t>
  </si>
  <si>
    <t>6,2117600</t>
  </si>
  <si>
    <t>772,74</t>
  </si>
  <si>
    <t>97,86%</t>
  </si>
  <si>
    <t>97,90%</t>
  </si>
  <si>
    <t>97,95%</t>
  </si>
  <si>
    <t>98,00%</t>
  </si>
  <si>
    <t>98,04%</t>
  </si>
  <si>
    <t>32,0000000</t>
  </si>
  <si>
    <t>21,26</t>
  </si>
  <si>
    <t>680,32</t>
  </si>
  <si>
    <t>98,08%</t>
  </si>
  <si>
    <t>98,13%</t>
  </si>
  <si>
    <t>98,17%</t>
  </si>
  <si>
    <t>98,32%</t>
  </si>
  <si>
    <t>98,36%</t>
  </si>
  <si>
    <t>98,40%</t>
  </si>
  <si>
    <t>98,43%</t>
  </si>
  <si>
    <t>98,47%</t>
  </si>
  <si>
    <t>98,50%</t>
  </si>
  <si>
    <t>98,54%</t>
  </si>
  <si>
    <t>502,80</t>
  </si>
  <si>
    <t>98,57%</t>
  </si>
  <si>
    <t>98,60%</t>
  </si>
  <si>
    <t>484,00</t>
  </si>
  <si>
    <t>98,63%</t>
  </si>
  <si>
    <t>30,2409168</t>
  </si>
  <si>
    <t>473,27</t>
  </si>
  <si>
    <t>31,1751000</t>
  </si>
  <si>
    <t>15,11</t>
  </si>
  <si>
    <t>471,06</t>
  </si>
  <si>
    <t>44,0000000</t>
  </si>
  <si>
    <t>371,80</t>
  </si>
  <si>
    <t>98,98%</t>
  </si>
  <si>
    <t>0,7100000</t>
  </si>
  <si>
    <t>500,25</t>
  </si>
  <si>
    <t>355,18</t>
  </si>
  <si>
    <t>99,07%</t>
  </si>
  <si>
    <t>255,2655420</t>
  </si>
  <si>
    <t>334,40</t>
  </si>
  <si>
    <t>700,2462208</t>
  </si>
  <si>
    <t>315,11</t>
  </si>
  <si>
    <t>99,24%</t>
  </si>
  <si>
    <t>99,36%</t>
  </si>
  <si>
    <t>99,39%</t>
  </si>
  <si>
    <t>99,46%</t>
  </si>
  <si>
    <t>174,0456736</t>
  </si>
  <si>
    <t>215,82</t>
  </si>
  <si>
    <t>99,50%</t>
  </si>
  <si>
    <t>125,08</t>
  </si>
  <si>
    <t>111,39</t>
  </si>
  <si>
    <t>63,02</t>
  </si>
  <si>
    <t>1,7926100</t>
  </si>
  <si>
    <t>41,82</t>
  </si>
  <si>
    <t>Totais por Tipo</t>
  </si>
  <si>
    <t>R$ 120.127,49</t>
  </si>
  <si>
    <t>Equipamento para Aquisição Permanente</t>
  </si>
  <si>
    <t>R$ 0,00</t>
  </si>
  <si>
    <t>R$ 361.054,18</t>
  </si>
  <si>
    <t>R$ 1.102.442,89</t>
  </si>
  <si>
    <t>R$ 692,13</t>
  </si>
  <si>
    <t>R$ 63,02</t>
  </si>
  <si>
    <t>Administração</t>
  </si>
  <si>
    <t>Aluguel</t>
  </si>
  <si>
    <t>Verba</t>
  </si>
  <si>
    <t>R$ 2.339,66</t>
  </si>
  <si>
    <t>Total com BDI</t>
  </si>
  <si>
    <t>1.3</t>
  </si>
  <si>
    <t>1.4</t>
  </si>
  <si>
    <t>REVESTIMENTOS</t>
  </si>
  <si>
    <t xml:space="preserve"> 12</t>
  </si>
  <si>
    <t xml:space="preserve"> 13</t>
  </si>
  <si>
    <t xml:space="preserve"> 14</t>
  </si>
  <si>
    <t>1 MÊS</t>
  </si>
  <si>
    <t>2 MÊS</t>
  </si>
  <si>
    <t>3 MÊS</t>
  </si>
  <si>
    <t>4 MÊS</t>
  </si>
  <si>
    <t>5 MÊS</t>
  </si>
  <si>
    <t>6 MÊS</t>
  </si>
  <si>
    <t>Proprietário: SAECIL- Superintendencia de Agua e Esgoto da Cidade de Leme</t>
  </si>
  <si>
    <t xml:space="preserve"> </t>
  </si>
  <si>
    <t>Engenheiro Civil</t>
  </si>
  <si>
    <t>__________________________________________________</t>
  </si>
  <si>
    <t>ADMINISTRAÇÃO LOCAL DA OBRA</t>
  </si>
  <si>
    <t>1.5</t>
  </si>
  <si>
    <t>m³xKm</t>
  </si>
  <si>
    <t>Obra : Construção de ETEs Compactas</t>
  </si>
  <si>
    <t>Local : Município de Leme/SP</t>
  </si>
  <si>
    <t>Data Base : Agosto de 2025</t>
  </si>
  <si>
    <t>ETEs Compactas</t>
  </si>
  <si>
    <t>PROJETO EXECUTIVO</t>
  </si>
  <si>
    <t>CPU ADM</t>
  </si>
  <si>
    <t>CPU 832</t>
  </si>
  <si>
    <t>LICENCIAMENTO AMBIENTAL - ETEs COMPACTAS E SUMIDOURO</t>
  </si>
  <si>
    <t>LICENCIAMENTO AMBIENTAL</t>
  </si>
  <si>
    <t>CPU 830</t>
  </si>
  <si>
    <t>CPU 831</t>
  </si>
  <si>
    <t>ANÁLISE DE LANÇAMENTO EM CURSOS D'ÁGUA</t>
  </si>
  <si>
    <t>CANTEIRO DE OBRA</t>
  </si>
  <si>
    <t>CPU 833</t>
  </si>
  <si>
    <t>ETE COMPACTA</t>
  </si>
  <si>
    <t>CORTE RASO E RECORTE DE ÁRVORE COM DIÂMETRO DE TRONCO
MAIOR OU IGUAL A 0,20 M E MENOR QUE 0,40 M. AF_03/2024</t>
  </si>
  <si>
    <t>LIMPEZA MECANIZADA DE CAMADA VEGETAL, VEGETAÇÃO E
PEQUENAS ÁRVORES (DIÂMETRO DE TRONCO MENOR QUE 0,20 M),
COM TRATOR DE ESTEIRAS. AF_03/2024</t>
  </si>
  <si>
    <t>MOVIMENTAÇÃO DE TERRA</t>
  </si>
  <si>
    <t>1.5.2.1</t>
  </si>
  <si>
    <t>1.5.2.2</t>
  </si>
  <si>
    <t>1.5.2.3</t>
  </si>
  <si>
    <t>TRANSPORTE COM CAMINHÃO BASCULANTE DE 18 M³, EM VIA URBANA
PAVIMENTADA, DMT ATÉ 30 KM (UNIDADE: M3XKM). AF_07/2020</t>
  </si>
  <si>
    <t>CPU 810</t>
  </si>
  <si>
    <t>CONCRETAGEM DE BLOCO DE COROAMENTO OU VIGA BALDRAME, FCK
30 MPA, COM USO DE BOMBA - LANÇAMENTO, ADENSAMENTO E
ACABAMENTO. AF_01/2024</t>
  </si>
  <si>
    <t>ALVENARIA DE BLOCOS DE CONCRETO ESTRUTURAL 14X19X29 CM
(ESPESSURA 14 CM), FBK = 14 MPA, UTILIZANDO COLHER DE PEDREIRO.
AF_10/2022</t>
  </si>
  <si>
    <t>ENCHIMENTO DE BRITA PARA DRENO, LANÇAMENTO MECANIZADO.
AF_07/2021</t>
  </si>
  <si>
    <t>1.5.4.1</t>
  </si>
  <si>
    <t>1.5.4.2</t>
  </si>
  <si>
    <t>1.5.4.3</t>
  </si>
  <si>
    <t>1.5.4.4</t>
  </si>
  <si>
    <t>1.5.4.5</t>
  </si>
  <si>
    <t>1.5.4.6</t>
  </si>
  <si>
    <t>CPU 355</t>
  </si>
  <si>
    <t>CPU 641</t>
  </si>
  <si>
    <t>CPU 829</t>
  </si>
  <si>
    <t>MAQUINAS E EQUIPAMENTOS</t>
  </si>
  <si>
    <t>1.5.5.1</t>
  </si>
  <si>
    <t>1.5.5.2</t>
  </si>
  <si>
    <t>1.5.5.3</t>
  </si>
  <si>
    <t>1.5.5.4</t>
  </si>
  <si>
    <t>1.5.5.5</t>
  </si>
  <si>
    <t>1.5.5.6</t>
  </si>
  <si>
    <t>1.5.5.7</t>
  </si>
  <si>
    <t>1.5.5.8</t>
  </si>
  <si>
    <t>1.5.5.9</t>
  </si>
  <si>
    <t>1.5.5.10</t>
  </si>
  <si>
    <t>1.5.5.11</t>
  </si>
  <si>
    <t>1.5.5.12</t>
  </si>
  <si>
    <t>1.5.5.13</t>
  </si>
  <si>
    <t>1.5.5.14</t>
  </si>
  <si>
    <t>1.5.5.15</t>
  </si>
  <si>
    <t>1.5.5.16</t>
  </si>
  <si>
    <t>1.5.5.17</t>
  </si>
  <si>
    <t>1.5.5.18</t>
  </si>
  <si>
    <t>1.5.5.19</t>
  </si>
  <si>
    <t>1.5.5.20</t>
  </si>
  <si>
    <t>1.5.5.21</t>
  </si>
  <si>
    <t>1.5.5.22</t>
  </si>
  <si>
    <t>1.5.5.23</t>
  </si>
  <si>
    <t>1.5.3.1</t>
  </si>
  <si>
    <t>1.5.3.2</t>
  </si>
  <si>
    <t>1.5.3.3</t>
  </si>
  <si>
    <t>1.5.3.4</t>
  </si>
  <si>
    <t>1.5.3.5</t>
  </si>
  <si>
    <t>1.5.3.6</t>
  </si>
  <si>
    <t>1.5.3.7</t>
  </si>
  <si>
    <t>1.5.3.8</t>
  </si>
  <si>
    <t>1.5.3.9</t>
  </si>
  <si>
    <t>1.1.0.1</t>
  </si>
  <si>
    <t>1.2.0.1</t>
  </si>
  <si>
    <t>1.3.0.1</t>
  </si>
  <si>
    <t>1.3.0.2</t>
  </si>
  <si>
    <t>1.4.0.1</t>
  </si>
  <si>
    <t>1.4.0.2</t>
  </si>
  <si>
    <t>1.5.1.1</t>
  </si>
  <si>
    <t>1.5.1.2</t>
  </si>
  <si>
    <t>CPU 643</t>
  </si>
  <si>
    <t>CPU 649</t>
  </si>
  <si>
    <t>CPU 645</t>
  </si>
  <si>
    <t>CPU 644</t>
  </si>
  <si>
    <t>CPU 646</t>
  </si>
  <si>
    <t>CPU 647</t>
  </si>
  <si>
    <t>CPU 648</t>
  </si>
  <si>
    <t>CPU 650</t>
  </si>
  <si>
    <t>CPU 651</t>
  </si>
  <si>
    <t>CHAVE BOIA TIPO PERA HT-MI5-5 10M - FORNECIMENTO E INSTALAÇÃO</t>
  </si>
  <si>
    <t>CPU 652</t>
  </si>
  <si>
    <t>Misturador Estático - FORNECIMENTO E INSTALAÇÃO</t>
  </si>
  <si>
    <t>CPU 653</t>
  </si>
  <si>
    <t>Módulo Medidor de Vazão com Coleta de Amostras - FORNENCIMENTO E
INSTALAÇÃO</t>
  </si>
  <si>
    <t>CPU 654</t>
  </si>
  <si>
    <t>Difusor Bolha Fina Circular Epdm 340mm - FORNECIMENTO E INSTALAÇÃO</t>
  </si>
  <si>
    <t>CPU 655</t>
  </si>
  <si>
    <t>CPU 656</t>
  </si>
  <si>
    <t>CPU 817</t>
  </si>
  <si>
    <t>CPU 818</t>
  </si>
  <si>
    <t>CPU 819</t>
  </si>
  <si>
    <t>CPU 820</t>
  </si>
  <si>
    <t>CPU 821</t>
  </si>
  <si>
    <t>CPU 822</t>
  </si>
  <si>
    <t>CPU 823</t>
  </si>
  <si>
    <t>CPU 824</t>
  </si>
  <si>
    <t>CPU 686</t>
  </si>
  <si>
    <t>INSTALAÇÕES HIDRÁULICAS</t>
  </si>
  <si>
    <t>1.5.6</t>
  </si>
  <si>
    <t>1.5.6.1</t>
  </si>
  <si>
    <t>1.5.6.2</t>
  </si>
  <si>
    <t>1.5.6.3</t>
  </si>
  <si>
    <t>1.5.6.4</t>
  </si>
  <si>
    <t>1.5.6.5</t>
  </si>
  <si>
    <t>1.5.6.6</t>
  </si>
  <si>
    <t>1.5.6.7</t>
  </si>
  <si>
    <t>1.5.6.8</t>
  </si>
  <si>
    <t>1.5.6.9</t>
  </si>
  <si>
    <t>1.5.6.10</t>
  </si>
  <si>
    <t>1.5.6.11</t>
  </si>
  <si>
    <t>1.5.6.12</t>
  </si>
  <si>
    <t>1.5.6.13</t>
  </si>
  <si>
    <t>1.5.6.14</t>
  </si>
  <si>
    <t>1.5.6.15</t>
  </si>
  <si>
    <t>1.5.6.16</t>
  </si>
  <si>
    <t>1.5.5</t>
  </si>
  <si>
    <t>1.5.4</t>
  </si>
  <si>
    <t>1.5.3</t>
  </si>
  <si>
    <t>1.5.2</t>
  </si>
  <si>
    <t>1.5.1</t>
  </si>
  <si>
    <t>1.2</t>
  </si>
  <si>
    <t>1.1</t>
  </si>
  <si>
    <t>TUBO, PVC, SOLDÁVEL, DE 20MM, INSTALADO EM RAMAL OU SUBRAMAL DE ÁGUA - FORNECIMENTO E INSTALAÇÃO. AF_06/2022</t>
  </si>
  <si>
    <t>1.6</t>
  </si>
  <si>
    <t>CAIXA D'ÁGUA CONCRETO 20.000L</t>
  </si>
  <si>
    <t>1.6.1</t>
  </si>
  <si>
    <t>MOVIMENTAÇÃO DE TERRAS</t>
  </si>
  <si>
    <t>1.6.1.1</t>
  </si>
  <si>
    <t>1.6.1.2</t>
  </si>
  <si>
    <t>ESCAVAÇÃO MECANIZADA PARA BLOCO DE COROAMENTO OU SAPATA
COM RETROESCAVADEIRA (INCLUINDO ESCAVAÇÃO PARA COLOCAÇÃO
DE FÔRMAS). AF_01/2024</t>
  </si>
  <si>
    <t>ESCAVAÇÃO MECANIZADA PARA VIGA BALDRAME OU SAPATA CORRIDA
COM MINI-ESCAVADEIRA (INCLUINDO ESCAVAÇÃO PARA COLOCAÇÃO
DE FÔRMAS). AF_01/2024</t>
  </si>
  <si>
    <t>1.6.2</t>
  </si>
  <si>
    <t>INFRAESTRUTURA (BLOCOS)</t>
  </si>
  <si>
    <t>1.6.2.1</t>
  </si>
  <si>
    <t>1.6.2.2</t>
  </si>
  <si>
    <t>1.6.2.3</t>
  </si>
  <si>
    <t>1.6.2.4</t>
  </si>
  <si>
    <t>1.6.2.5</t>
  </si>
  <si>
    <t>1.6.2.6</t>
  </si>
  <si>
    <t>ARMAÇÃO DE BLOCO UTILIZANDO AÇO CA-50 DE 10 MM - MONTAGEM.
AF_01/2024</t>
  </si>
  <si>
    <t>1.6.3</t>
  </si>
  <si>
    <t>INFRAESTRUTURA (VIGAS BALDRAMES)</t>
  </si>
  <si>
    <t>1.6.3.1</t>
  </si>
  <si>
    <t>1.6.3.2</t>
  </si>
  <si>
    <t>1.6.3.3</t>
  </si>
  <si>
    <t>1.6.3.4</t>
  </si>
  <si>
    <t>1.6.4</t>
  </si>
  <si>
    <t>SUPERESTRUTURA (PILARES)</t>
  </si>
  <si>
    <t>1.6.4.1</t>
  </si>
  <si>
    <t>1.6.4.2</t>
  </si>
  <si>
    <t>1.6.4.3</t>
  </si>
  <si>
    <t>1.6.4.4</t>
  </si>
  <si>
    <t>1.6.4.5</t>
  </si>
  <si>
    <t>ARMAÇÃO DE PILAR OU VIGA DE ESTRUTURA CONVENCIONAL DE
CONCRETO ARMADO UTILIZANDO AÇO CA-60 DE 5,0 MM - MONTAGEM.
AF_06/2022</t>
  </si>
  <si>
    <t>ARMAÇÃO DE PILAR OU VIGA DE ESTRUTURA CONVENCIONAL DE
CONCRETO ARMADO UTILIZANDO AÇO CA-50 DE 12,5 MM - MONTAGEM.
AF_06/2022</t>
  </si>
  <si>
    <t>SINAPI-I</t>
  </si>
  <si>
    <t>CONCRETO USINADO BOMBEAVEL, CLASSE DE RESISTENCIA C30,
BRITA 0 E 1, SLUMP = 100 +/- 20 MM, COM BOMBEAMENTO
(DISPONIBILIZACAO DE BOMBA), SEM O LANCAMENTO (NBR 8953)</t>
  </si>
  <si>
    <t>LANÇAMENTO COM USO DE BOMBA, ADENSAMENTO E ACABAMENTO
DE CONCRETO EM ESTRUTURAS. AF_02/2022</t>
  </si>
  <si>
    <t>1.6.5</t>
  </si>
  <si>
    <t>SUPERESTRUTURA (VIGAS)</t>
  </si>
  <si>
    <t>1.6.5.1</t>
  </si>
  <si>
    <t>1.6.5.2</t>
  </si>
  <si>
    <t>1.6.5.3</t>
  </si>
  <si>
    <t>1.6.5.4</t>
  </si>
  <si>
    <t>1.6.5.5</t>
  </si>
  <si>
    <t>MONTAGEM E DESMONTAGEM DE FÔRMA DE VIGA, ESCORAMENTO
COM GARFO DE MADEIRA, PÉ-DIREITO SIMPLES, EM CHAPA DE
MADEIRA PLASTIFICADA, 12 UTILIZAÇÕES. AF_09/2020</t>
  </si>
  <si>
    <t>1.6.6</t>
  </si>
  <si>
    <t>LAJES</t>
  </si>
  <si>
    <t>1.6.6.1</t>
  </si>
  <si>
    <t>1.6.6.2</t>
  </si>
  <si>
    <t>1.6.6.3</t>
  </si>
  <si>
    <t>1.6.6.4</t>
  </si>
  <si>
    <t>1.6.6.5</t>
  </si>
  <si>
    <t>1.6.6.6</t>
  </si>
  <si>
    <t>1.6.6.7</t>
  </si>
  <si>
    <t>1.6.6.8</t>
  </si>
  <si>
    <t>1.6.7</t>
  </si>
  <si>
    <t>IMPERMEABILIZAÇÃO</t>
  </si>
  <si>
    <t>1.6.7.1</t>
  </si>
  <si>
    <t>1.6.8</t>
  </si>
  <si>
    <t>1.6.8.1</t>
  </si>
  <si>
    <t>PINTURA LÁTEX ACRÍLICA STANDARD, APLICAÇÃO MANUAL EM
PAREDES, DUAS DEMÃOS. AF_04/2023</t>
  </si>
  <si>
    <t>1.7</t>
  </si>
  <si>
    <t>1.7.1</t>
  </si>
  <si>
    <t>ESCRITÓRIO E DEPÓSITO</t>
  </si>
  <si>
    <t>1.7.1.1</t>
  </si>
  <si>
    <t>1.7.2</t>
  </si>
  <si>
    <t>INFRAESTRUTURA (BROCAS)</t>
  </si>
  <si>
    <t>1.7.2.1</t>
  </si>
  <si>
    <t>1.7.2.2</t>
  </si>
  <si>
    <t>1.7.2.3</t>
  </si>
  <si>
    <t>1.7.2.4</t>
  </si>
  <si>
    <t>1.7.2.5</t>
  </si>
  <si>
    <t>ESCAVAÇÃO MANUAL DE VALA. AF_09/2024</t>
  </si>
  <si>
    <t>ARMAÇÃO UTILIZANDO AÇO CA-25 DE 8,0 MM - MONTAGEM. AF_06/2022</t>
  </si>
  <si>
    <t>ARMAÇÃO UTILIZANDO AÇO CA-25 DE 6,3 MM - MONTAGEM. AF_06/2022</t>
  </si>
  <si>
    <t>1.7.3</t>
  </si>
  <si>
    <t>1.7.3.1</t>
  </si>
  <si>
    <t>1.7.3.2</t>
  </si>
  <si>
    <t>1.7.3.3</t>
  </si>
  <si>
    <t>1.7.3.4</t>
  </si>
  <si>
    <t>1.7.3.5</t>
  </si>
  <si>
    <t>1.7.3.6</t>
  </si>
  <si>
    <t>ARMAÇÃO DE SAPATA ISOLADA, VIGA BALDRAME E SAPATA CORRIDA
UTILIZANDO AÇO CA-50 DE 10 MM - MONTAGEM. AF_01/2024</t>
  </si>
  <si>
    <t>MONTAGEM E DESMONTAGEM DE FÔRMA DE PILARES RETANGULARES
E ESTRUTURAS SIMILARES, PÉ-DIREITO SIMPLES, EM MADEIRA
SERRADA, 2 UTILIZAÇÕES. AF_09/2020</t>
  </si>
  <si>
    <t>1.7.4</t>
  </si>
  <si>
    <t>1.7.4.1</t>
  </si>
  <si>
    <t>1.7.4.2</t>
  </si>
  <si>
    <t>1.7.4.3</t>
  </si>
  <si>
    <t>1.7.4.4</t>
  </si>
  <si>
    <t>1.7.4.5</t>
  </si>
  <si>
    <t>CONCRETAGEM DE PILARES, FCK = 25 MPA, COM USO DE BOMBA -
LANÇAMENTO, ADENSAMENTO E ACABAMENTO. AF_02/2022_PS</t>
  </si>
  <si>
    <t>1.7.5</t>
  </si>
  <si>
    <t>SUPERESTRUTURA (LAJE)</t>
  </si>
  <si>
    <t>1.7.5.1</t>
  </si>
  <si>
    <t>1.7.5.2</t>
  </si>
  <si>
    <t>1.7.5.3</t>
  </si>
  <si>
    <t>1.7.6</t>
  </si>
  <si>
    <t>ALVENARIA</t>
  </si>
  <si>
    <t>1.7.6.1</t>
  </si>
  <si>
    <t>1.7.7</t>
  </si>
  <si>
    <t>SISTEMA DE PISOS</t>
  </si>
  <si>
    <t>1.7.8</t>
  </si>
  <si>
    <t>ESQUADRIAS</t>
  </si>
  <si>
    <t>1.7.8.1</t>
  </si>
  <si>
    <t>1.7.8.2</t>
  </si>
  <si>
    <t>1.7.8.3</t>
  </si>
  <si>
    <t>1.7.9</t>
  </si>
  <si>
    <t>REVESTIMENTO</t>
  </si>
  <si>
    <t>1.7.9.1</t>
  </si>
  <si>
    <t>1.7.9.2</t>
  </si>
  <si>
    <t>1.7.9.3</t>
  </si>
  <si>
    <t>1.7.9.4</t>
  </si>
  <si>
    <t>1.7.10</t>
  </si>
  <si>
    <t>SISTEMA DE COBERTURA</t>
  </si>
  <si>
    <t>1.7.10.1</t>
  </si>
  <si>
    <t>1.7.10.2</t>
  </si>
  <si>
    <t>1.7.10.3</t>
  </si>
  <si>
    <t>1.7.11</t>
  </si>
  <si>
    <t>1.7.11.1</t>
  </si>
  <si>
    <t>1.7.11.2</t>
  </si>
  <si>
    <t>1.7.11.3</t>
  </si>
  <si>
    <t>1.7.11.4</t>
  </si>
  <si>
    <t>1.7.11.5</t>
  </si>
  <si>
    <t>1.7.11.6</t>
  </si>
  <si>
    <t>1.7.11.7</t>
  </si>
  <si>
    <t>TUBO PVC, SOLDAVEL, DE 20 MM, AGUA FRIA (NBR-5648)</t>
  </si>
  <si>
    <t>KIT DE ACESSORIOS PARA BANHEIRO EM METAL CROMADO, 5 PECAS,
INCLUSO FIXAÇÃO. AF_01/2020</t>
  </si>
  <si>
    <t>1.7.12</t>
  </si>
  <si>
    <t>1.7.12.1</t>
  </si>
  <si>
    <t>1.7.12.2</t>
  </si>
  <si>
    <t>1.7.12.3</t>
  </si>
  <si>
    <t>1.7.12.4</t>
  </si>
  <si>
    <t>1.7.12.5</t>
  </si>
  <si>
    <t>1.7.12.6</t>
  </si>
  <si>
    <t>1.7.12.7</t>
  </si>
  <si>
    <t>1.7.12.8</t>
  </si>
  <si>
    <t>1.7.12.9</t>
  </si>
  <si>
    <t>1.7.12.10</t>
  </si>
  <si>
    <t>1.7.12.11</t>
  </si>
  <si>
    <t>1.7.12.12</t>
  </si>
  <si>
    <t>1.7.13</t>
  </si>
  <si>
    <t>1.7.13.1</t>
  </si>
  <si>
    <t>1.7.13.2</t>
  </si>
  <si>
    <t>1.7.13.3</t>
  </si>
  <si>
    <t>1.7.13.4</t>
  </si>
  <si>
    <t>FUNDO SELADOR ACRÍLICO, APLICAÇÃO MANUAL EM PAREDE, UMA
DEMÃO. AF_04/2023</t>
  </si>
  <si>
    <t>FUNDO SELADOR ACRÍLICO, APLICAÇÃO MANUAL EM TETO, UMA
DEMÃO. AF_04/2023</t>
  </si>
  <si>
    <t>PINTURA LÁTEX ACRÍLICA STANDARD, APLICAÇÃO MANUAL EM TETO,
DUAS DEMÃOS. AF_04/2023</t>
  </si>
  <si>
    <t>1.8</t>
  </si>
  <si>
    <t>MURO</t>
  </si>
  <si>
    <t>1.8.1</t>
  </si>
  <si>
    <t>1.8.1.1</t>
  </si>
  <si>
    <t>1.8.1.2</t>
  </si>
  <si>
    <t>1.8.1.3</t>
  </si>
  <si>
    <t>1.8.2</t>
  </si>
  <si>
    <t>1.8.2.1</t>
  </si>
  <si>
    <t>1.8.2.2</t>
  </si>
  <si>
    <t>1.8.2.3</t>
  </si>
  <si>
    <t>1.8.2.4</t>
  </si>
  <si>
    <t>FABRICAÇÃO, MONTAGEM E DESMONTAGEM DE FÔRMA PARA VIGA
BALDRAME, EM MADEIRA SERRADA, E=25 MM, 2 UTILIZAÇÕES.
AF_01/2024</t>
  </si>
  <si>
    <t>1.8.3</t>
  </si>
  <si>
    <t>1.8.3.1</t>
  </si>
  <si>
    <t>1.8.3.2</t>
  </si>
  <si>
    <t>1.8.3.3</t>
  </si>
  <si>
    <t>ARMAÇÃO DE PILAR OU VIGA DE ESTRUTURA CONVENCIONAL DE
CONCRETO ARMADO UTILIZANDO AÇO CA-50 DE 10,0 MM - MONTAGEM.
AF_06/2022</t>
  </si>
  <si>
    <t>1.8.4</t>
  </si>
  <si>
    <t>1.8.4.1</t>
  </si>
  <si>
    <t>1.8.5</t>
  </si>
  <si>
    <t>OUTROS SERVIÇOS</t>
  </si>
  <si>
    <t>1.8.5.1</t>
  </si>
  <si>
    <t>CPU 613</t>
  </si>
  <si>
    <t>PORTÃO DE AÇO INCLUSO FERRAGENS, PINTURA ANTICORROSIVA,
REQUADRO E PINTURA ESMALTE - FORNECIMENTO E INSTALAÇÃO</t>
  </si>
  <si>
    <t>1.9</t>
  </si>
  <si>
    <t>SUMIDOURO IBICATU</t>
  </si>
  <si>
    <t>1.9.1</t>
  </si>
  <si>
    <t>1.9.1.1</t>
  </si>
  <si>
    <t>1.9.1.2</t>
  </si>
  <si>
    <t>1.9.1.3</t>
  </si>
  <si>
    <t>1.9.1.4</t>
  </si>
  <si>
    <t>CARGA, MANOBRA E DESCARGA DE ENTULHO EM CAMINHÃO
BASCULANTE 18 M³ - CARGA COM ESCAVADEIRA HIDRÁULICA
(CAÇAMBA DE 0,80 M³ / 111 HP) E DESCARGA LIVRE (UNIDADE: M3).
AF_07/2020</t>
  </si>
  <si>
    <t>1.9.2</t>
  </si>
  <si>
    <t>DEMOLIÇÕES, RETIRADAS E REMOÇÕES</t>
  </si>
  <si>
    <t>1.9.2.1</t>
  </si>
  <si>
    <t>1.9.2.2</t>
  </si>
  <si>
    <t>1.9.2.3</t>
  </si>
  <si>
    <t>1.9.2.4</t>
  </si>
  <si>
    <t>1.9.2.5</t>
  </si>
  <si>
    <t>CAMINHÃO PARA EQUIPAMENTO DE LIMPEZA A SUCÇÃO, COM
CAMINHÃO TRUCADO DE PESO BRUTO TOTAL 23000 KG, CARGA ÚTIL
MÁXIMA 15935 KG, DISTÂNCIA ENTRE EIXOS 4,80 M, POTÊNCIA 230 CV,
INCLUSIVE LIMPADORA A SUCÇÃO, TANQUE 12000 L - CHP DIURNO.
AF_05/2023</t>
  </si>
  <si>
    <t>DEMOLIÇÃO DE LAJES, EM CONCRETO ARMADO, DE FORMA
MECANIZADA COM MARTELETE, SEM REAPROVEITAMENTO. AF_09/2023</t>
  </si>
  <si>
    <t>DEMOLIÇÃO DE ALVENARIA DE TIJOLO MACIÇO, DE FORMA MANUAL,
SEM REAPROVEITAMENTO. AF_09/2023</t>
  </si>
  <si>
    <t>1.9.3</t>
  </si>
  <si>
    <t>1.9.3.1</t>
  </si>
  <si>
    <t>1.9.3.2</t>
  </si>
  <si>
    <t>1.9.3.3</t>
  </si>
  <si>
    <t>ESCAVAÇÃO MECANIZADA DE VALA COM PROF. MAIOR QUE 3,0 M ATÉ
4,5 M (MÉDIA MONTANTE E JUSANTE/UMA COMPOSIÇÃO POR TRECHO),
ESCAVADEIRA (1,2 M3), LARG. DE 1,5 M A 2,5 M, EM SOLO MOLE, LOCAIS
COM BAIXO NÍVEL DE INTERFERÊNCIA. AF_09/2024</t>
  </si>
  <si>
    <t>ESCORAMENTO DE VALA, TIPO CONTÍNUO, COM PROFUNDIDADE DE 3,0
A 4,5 M, LARGURA MAIOR OU IGUAL A 1,5 E MENOR QUE 2,5 M.
AF_08/2020</t>
  </si>
  <si>
    <t>COMPACTAÇÃO MECÂNICA DE SOLO PARA EXECUÇÃO DE RADIER, PISO
DE CONCRETO OU LAJE SOBRE SOLO, COM COMPACTADOR DE SOLOS
TIPO PLACA VIBRATÓRIA. AF_09/2021</t>
  </si>
  <si>
    <t>TANQUE SÉPTICO</t>
  </si>
  <si>
    <t>1.9.4</t>
  </si>
  <si>
    <t>1.9.4.1</t>
  </si>
  <si>
    <t>CPU 815</t>
  </si>
  <si>
    <t>EXECUÇÃO DE TANQUE SÉPTICO, SEM FILTRO, EM POLIETILENO DE ALTA DENSIDADE (PEAD), CAPACIDADE APROXIMADA DE 10.000 LITROS, COM TAMPA DE INSPEÇÃO</t>
  </si>
  <si>
    <t>1.9.5</t>
  </si>
  <si>
    <t>FILTRO ANAERÓBIO</t>
  </si>
  <si>
    <t>1.9.5.1</t>
  </si>
  <si>
    <t>CPU 816</t>
  </si>
  <si>
    <t>EXECUÇÃO DE FILTRO ANAERÓBIO, EM POLIETILENO DE ALTA DENSIDADE (PEAD), CAPACIDADE 5.000 LITROS, COM POÇO DE INSPEÇÃO</t>
  </si>
  <si>
    <t>SUMIDOURO</t>
  </si>
  <si>
    <t>1.9.6</t>
  </si>
  <si>
    <t>1.9.6.1</t>
  </si>
  <si>
    <t>1.9.6.2</t>
  </si>
  <si>
    <t>1.9.6.3</t>
  </si>
  <si>
    <t>LASTRO DE CONCRETO MAGRO, APLICADO EM PISOS, LAJES SOBRE
SOLO OU RADIERS. AF_01/2024</t>
  </si>
  <si>
    <t>SUMIDOURO CIRCULAR, EM CONCRETO PRÉ-MOLDADO, DIÂMETRO INTERNO = 2,88 M, ALTURA INTERNA = 3,0 M, ÁREA DE INFILTRAÇÃO: 31,4 M² (PARA 12 CONTRIBUINTES). AF_12/2020</t>
  </si>
  <si>
    <t>1.9.7</t>
  </si>
  <si>
    <t>REATERRO E RETIRADA</t>
  </si>
  <si>
    <t>1.9.7.1</t>
  </si>
  <si>
    <t>REATERRO MECANIZADO DE VALA COM ESCAVADEIRA HIDRÁULICA (CAPACIDADE DA CAÇAMBA: 0,8 M³/POTÊNCIA: 111 HP), LARGURA 1,5 A 2,5 M, PROFUNDIDADE 3,0 A 6,0 M, COM SOLO (SEM SUBSTITUIÇÃO) DE 1ª CATEGORIA, COM COMPACTADOR DE SOLOS DE PERCUSSÃO. AF_08/2023</t>
  </si>
  <si>
    <t>1.9.7.2</t>
  </si>
  <si>
    <t>1.9.7.3</t>
  </si>
  <si>
    <t>CARGA, MANOBRA E DESCARGA DE ENTULHO EM CAMINHÃO BASCULANTE 18 M³ - CARGA COM ESCAVADEIRA HIDRÁULICA (CAÇAMBA DE 0,80 M³ / 111 HP) E DESCARGA LIVRE (UNIDADE: M3). AF_07/2020</t>
  </si>
  <si>
    <t>TRANSPORTE COM CAMINHÃO BASCULANTE DE 18 M³, EM VIA URBANA PAVIMENTADA, DMT ATÉ 30 KM (UNIDADE: M3XKM). AF_07/2020</t>
  </si>
  <si>
    <t>1.9.8</t>
  </si>
  <si>
    <t>1.9.8.1</t>
  </si>
  <si>
    <t>PLANTIO DE GRAMA BATATAIS EM PLACAS. AF_07/2024</t>
  </si>
  <si>
    <t>BDI 1</t>
  </si>
  <si>
    <t>BDI 2</t>
  </si>
  <si>
    <t>BDI 3</t>
  </si>
  <si>
    <t>FORNECIMENTO E INSTALAÇÃO DE PLACA DE OBRA COM CHAPA GALVANIZADA E ESTRUTURA DE MADEIRA. AF_03/2022_PS</t>
  </si>
  <si>
    <t>ESCAVAÇÃO MECANIZADA DE VALA COM PROF. DE 3,0 M ATÉ 4,5 M(MÉDIA MONTANTE E JUSANTE/UMA COMPOSIÇÃO POR TRECHO), ESCAVADEIRA (1,2 M3), LARG. DE 1,5 M A 2,5 M, EM SOLO DE 1A CATEGORIA, EM LOCAIS COM ALTO NÍVEL DE INTERFERÊNCIA. AF_09/2024</t>
  </si>
  <si>
    <t>CORTE RASO E RECORTE DE ÁRVORE COM DIÂMETRO DE TRONCO MAIOR OU IGUAL A 0,20 M E MENOR QUE 0,40 M. AF_03/2024</t>
  </si>
  <si>
    <t>LIMPEZA MECANIZADA DE CAMADA VEGETAL, VEGETAÇÃO E PEQUENAS ÁRVORES (DIÂMETRO DE TRONCO MENOR QUE 0,20 M), COM TRATOR DE ESTEIRAS. AF_03/2024</t>
  </si>
  <si>
    <t>ATERRO MECANIZADO DE VALA COM ESCAVADEIRA HIDRÁULICA (CAPACIDADE DA CAÇAMBA: 0,8 M³ / POTÊNCIA: 111 HP), LARGURA ATÉ 2,5 M, PROFUNDIDADE ATÉ 1,5 M, COM SOLO ARGILO-ARENOSO. AF_08/2023</t>
  </si>
  <si>
    <t>ESTACA RAIZ, DIÂMETRO DE 20 CM, COMPRIMENTO DE ATÉ 10 M, SEM PRESENÇA DE ROCHA</t>
  </si>
  <si>
    <t>ARMAÇÃO DE BLOCO UTILIZANDO AÇO CA-50 DE 8 MM - MONTAGEM. AF_01/2024</t>
  </si>
  <si>
    <t>CONCRETAGEM DE BLOCO DE COROAMENTO OU VIGA BALDRAME, FCK 30 MPA, COM USO DE BOMBA - LANÇAMENTO, ADENSAMENTO E ACABAMENTO. AF_01/2024</t>
  </si>
  <si>
    <t>LASTRO COM MATERIAL GRANULAR (PEDRA BRITADA N.1 E PEDRA BRITADA N.2), APLICADO EM PISOS OU LAJES SOBRE SOLO, ESPESSURA DE *10 CM*. AF_01/2024</t>
  </si>
  <si>
    <t>APLICAÇÃO DE LONA PLÁSTICA PARA EXECUÇÃO DE PAVIMENTOS DE CONCRETO. AF_04/2022</t>
  </si>
  <si>
    <t>ALVENARIA DE BLOCOS DE CONCRETO ESTRUTURAL 14X19X29 CM (ESPESSURA 14 CM), FBK = 4,5 MPA, UTILIZANDO COLHER DE PEDREIRO. AF_10/2022</t>
  </si>
  <si>
    <t>EXECUÇÃO DE PAVIMENTO DE CONCRETO ARMADO (PCA), FCK = 30 MPA, ESPESSURA DE 15,0 CM. AF_04/2022</t>
  </si>
  <si>
    <t>ALVENARIA DE BLOCOS DE CONCRETO ESTRUTURAL 14X19X29 CM (ESPESSURA 14 CM), FBK = 14 MPA, UTILIZANDO COLHER DE PEDREIRO. AF_10/2022</t>
  </si>
  <si>
    <t>ENCHIMENTO DE BRITA PARA DRENO, LANÇAMENTO MECANIZADO. AF_07/2021</t>
  </si>
  <si>
    <t>QUADRO DE COMANDO PARA BOMBA DE 40CV TRIFÁSICA 220V COM CHAVE SELETORA DE ACIONAMENTO MANUAL / AUTOMÁTICO</t>
  </si>
  <si>
    <t>CAIXA DE PASSAGEM METÁLICA DE SOBREPOR COM TAMPA PARAFUSADA, DIMENSÕES 30X30X10CM (FORNECIMENTO E INSTALAÇÃO)</t>
  </si>
  <si>
    <t>ELETRODUTO FLEXÍVEL CORRUGADO, PEAD, DN 50 (1 1/2"), PARA REDE ENTERRADA DE DISTRIBUIÇÃO DE ENERGIA ELÉTRICA - FORNECIMENTO E INSTALAÇÃO. AF_12/2021</t>
  </si>
  <si>
    <t>CABO DE COBRE FLEXÍVEL ISOLADO, 2,5 MM², ANTI-CHAMA 450/750 V, PARA CIRCUITOS TERMINAIS - FORNECIMENTO E INSTALAÇÃO. AF_03/2023</t>
  </si>
  <si>
    <t>POSTE DE CONCRETO ARMADO DE SEÇÃO CIRCULAR, EXTENSÃO 12,00M, INCL LUMINÁRIAS LED - FORNECIMENTO E INSTALAÇÃO</t>
  </si>
  <si>
    <t>CABO DE COBRE FLEXÍVEL ISOLADO, 6 MM², ANTI-CHAMA 0,6/1,0 KV, PARA CIRCUITOS TERMINAIS - FORNECIMENTO E INSTALAÇÃO. AF_03/2023</t>
  </si>
  <si>
    <t>BOMBA SUBMERSIVEL ABS SULZER ROBUSTA 400T 1CV TRIFASICA 220V - FORNECIMENTO E INSTALAÇÃO</t>
  </si>
  <si>
    <t>BOMBA SUBMERSIVEL ABS SULZER ROBUSTA 250t 0,5CV TRIFASICA 380v - FORNRCIMENTO E INSTALAÇÃO</t>
  </si>
  <si>
    <t>BOMBA AUTOESCOVANTE THEBE Aex-1 1,5 Cv TRIFÁSICA 220v - FORNECIMENTO E INSTALAÇÃO</t>
  </si>
  <si>
    <t>BOMBA AUTOESCOVANTE THEBE Aex-1 2 Cv TRIFÁSICA 220v - FORNECIMENTO E INSTALAÇÃO</t>
  </si>
  <si>
    <t>BOMBA CENTRÍFUGA ELETROPLAS ECS-200M STANDARD 2 CV MONOFÁSICA 110V/220V - FORNECIMENTO E INSTALAÇÃO</t>
  </si>
  <si>
    <t>COMPRESSOR RADIAL CRC - 2 420 46 TD HE - 3,42CV - FORNECIMENTO E INSTALAÇÃO</t>
  </si>
  <si>
    <t>COMPRESSOR RADIAL CRC - 4 620 36 TS - 5,1CV (OU EQUIVALENTE) - FORNECIMENTO E INSTALAÇÃO</t>
  </si>
  <si>
    <t>Bomba Dosadora Eletromagnética Pulsante com Diafragma em Teflon COMPLETA EX00504 - FORNECIMENTO E INSTALAÇÃO</t>
  </si>
  <si>
    <t>PENEIRA ESTÁTICA - 15.000 L/H FABRICADA EM AÇO INOX - FORNECIMENTO E INSTALAÇÃO</t>
  </si>
  <si>
    <t>TANQUE DE FIBRA DE VIDRO 22m³ COM BASE METALICA E ESCADA TIPO MARINHEIRO - FORNECIMENTO E INSTALAÇÃO</t>
  </si>
  <si>
    <t>TANQUE DE FIBRA DE VIDRO 25m³ COM BASE METALICA E ESCADA TIPO MARINHEIRO - FORNECIMENTO E INSTALAÇÃO</t>
  </si>
  <si>
    <t>TANQUE DE FIBRA DE VIDRO 37m³ COM BASE METALICA E ESCADA TIPO MARINHEIRO - FORNECIMENTO E INSTALAÇÃO</t>
  </si>
  <si>
    <t>TANQUE DE FIBRA DE VIDRO 2m³ COM BASE METALICA - FORNECIMENTO E INSTALAÇÃO</t>
  </si>
  <si>
    <t>TANQUE DE FIBRA DE VIDRO 1m³ COM BASE METALICA - FORNECIMENTO E INSTALAÇÃO</t>
  </si>
  <si>
    <t>TANQUE DE FIBRA DE VIDRO 20m³ COM BASE METALICA E ESCADA TIPO MARINHEIRO - FORNECIMENTO E INSTALAÇÃO</t>
  </si>
  <si>
    <t>TANQUE DE FIBRA DE VIDRO 30m³ COM BASE METALICA E ESCADA TIPO MARINHEIRO - FORNECIMENTO E INSTALAÇÃO</t>
  </si>
  <si>
    <t>TANQUE DE FIBRA DE VIDRO 6m³ COM BASE METALICA E ESCADA TIPO MARINHEIRO - FORNECIMENTO E INSTALAÇÃO</t>
  </si>
  <si>
    <t>TANQUE DE FIBRA DE VIDRO 3m³ COM BASE METALICA E ESCADA TIPO MARINHEIRO - FORNECIMENTO E INSTALAÇÃO</t>
  </si>
  <si>
    <t>BAG DE DESIDRATAÇÃO CONFECCIONADO EM GEOTEXTIL DE POLIETILENO COM MANGA DE ENCHIMENTO E ALÇAS DE ANCORAGEM - FORNECIMENTO E INSTALAÇÃO</t>
  </si>
  <si>
    <t>TUBO, PVC, SOLDÁVEL, DE 60MM, INSTALADO EM RESERVAÇÃO PREDIAL DE ÁGUA - FORNECIMENTO E INSTALAÇÃO. AF_04/2024</t>
  </si>
  <si>
    <t>TUBO, PVC, SOLDÁVEL, DE 85MM, INSTALADO EM RESERVAÇÃO PREDIAL DE ÁGUA - FORNECIMENTO E INSTALAÇÃO. AF_04/2024</t>
  </si>
  <si>
    <t>TUBO, PVC, SOLDÁVEL, DE 110MM, INSTALADO EM RESERVAÇÃO PREDIAL DE ÁGUA - FORNECIMENTO E INSTALAÇÃO. AF_04/2024</t>
  </si>
  <si>
    <t>BUCHA DE REDUÇÃO PVC, SOLDÁVEL, LONGA, DN 60 X 50 MM, INSTALADO EM RESERVAÇÃO PREDIAL DE ÁGUA - FORNECIMENTO E INSTALAÇÃO. AF_04/2024</t>
  </si>
  <si>
    <t>JOELHO 90 GRAUS, PVC, SOLDÁVEL, DN 20MM, INSTALADO EM RAMAL OU SUB-RAMAL DE ÁGUA - FORNECIMENTO E INSTALAÇÃO. AF_06/2022</t>
  </si>
  <si>
    <t>JOELHO 45 GRAUS, PVC, SOLDÁVEL, DN 60MM, INSTALADO EM PRUMADA DE ÁGUA - FORNECIMENTO E INSTALAÇÃO. AF_06/2022</t>
  </si>
  <si>
    <t>JOELHO 90 GRAUS, PVC, SOLDÁVEL, DN 60MM, INSTALADO EM PRUMADA DE ÁGUA - FORNECIMENTO E INSTALAÇÃO. AF_06/2022</t>
  </si>
  <si>
    <t>JOELHO 90 GRAUS, PVC, SOLDÁVEL, DN 85MM, INSTALADO EM PRUMADA DE ÁGUA - FORNECIMENTO E INSTALAÇÃO. AF_06/2022</t>
  </si>
  <si>
    <t>LUVA, PVC, SOLDÁVEL, DN 60 MM, INSTALADO EM RESERVAÇÃO PREDIAL DE ÁGUA - FORNECIMENTO E INSTALAÇÃO. AF_04/2024</t>
  </si>
  <si>
    <t>LUVA, PVC, SOLDÁVEL, DN 85 MM, INSTALADO EM RESERVAÇÃO PREDIAL DE ÁGUA - FORNECIMENTO E INSTALAÇÃO. AF_04/2024</t>
  </si>
  <si>
    <t>TÊ, PVC, SOLDÁVEL, DN 60 MM INSTALADO EM RESERVAÇÃO PREDIAL DE ÁGUA - FORNECIMENTO E INSTALAÇÃO. AF_04/2024</t>
  </si>
  <si>
    <t>REGISTRO DE GAVETA BRUTO, LATÃO, ROSCÁVEL, 2" - FORNECIMENTO E INSTALAÇÃO. AF_08/2021</t>
  </si>
  <si>
    <t>VÁLVULA DE RETENÇÃO HORIZONTAL, DE BRONZE, ROSCÁVEL, 2" - FORNECIMENTO E INSTALAÇÃO. AF_08/2021</t>
  </si>
  <si>
    <t>UNIÃO, PVC, SOLDÁVEL, DN 60MM, INSTALADO EM PRUMADA DE ÁGUA - FORNECIMENTO E INSTALAÇÃO. AF_06/2022</t>
  </si>
  <si>
    <t>ADAPTADOR CURTO COM BOLSA E ROSCA PARA REGISTRO, PVC, SOLDÁVEL, DN 60MM X 2, INSTALADO EM PRUMADA DE ÁGUA - FORNECIMENTO E INSTALAÇÃO. AF_06/2022</t>
  </si>
  <si>
    <t>ESCAVAÇÃO MECANIZADA PARA BLOCO DE COROAMENTO OU SAPATA COM RETROESCAVADEIRA (INCLUINDO ESCAVAÇÃO PARA COLOCAÇÃO DE FÔRMAS). AF_01/2024</t>
  </si>
  <si>
    <t>ESCAVAÇÃO MECANIZADA PARA VIGA BALDRAME OU SAPATA CORRIDA COM MINI-ESCAVADEIRA (INCLUINDO ESCAVAÇÃO PARA COLOCAÇÃO DE FÔRMAS). AF_01/2024</t>
  </si>
  <si>
    <t>ESTACA ESCAVADA MECANICAMENTE, SEM FLUIDO ESTABILIZANTE, COM 40CM DE DIÂMETRO, CONCRETO LANÇADO POR CAMINHÃO BETONEIRA (EXCLUSIVE MOBILIZAÇÃO E DESMOBILIZAÇÃO). AF_01/2020</t>
  </si>
  <si>
    <t>FABRICAÇÃO, MONTAGEM E DESMONTAGEM DE FÔRMA PARA BLOCO DE COROAMENTO, EM MADEIRA SERRADA, E=25 MM, 4 UTILIZAÇÕES. AF_01/2024</t>
  </si>
  <si>
    <t>ARMAÇÃO DE BLOCO UTILIZANDO AÇO CA-60 DE 5 MM - MONTAGEM. AF_01/2024</t>
  </si>
  <si>
    <t>ARMAÇÃO DE BLOCO UTILIZANDO AÇO CA-50 DE 10 MM - MONTAGEM. AF_01/2024</t>
  </si>
  <si>
    <t>ARMAÇÃO DE BLOCO, SAPATA ISOLADA, VIGA BALDRAME E SAPATA CORRIDA UTILIZANDO AÇO CA-50 DE 12,5 MM - MONTAGEM. AF_01/2024</t>
  </si>
  <si>
    <t>FABRICAÇÃO, MONTAGEM E DESMONTAGEM DE FÔRMA PARA VIGA BALDRAME, EM MADEIRA SERRADA, E=25 MM, 4 UTILIZAÇÕES. AF_01/2024</t>
  </si>
  <si>
    <t>ARMAÇÃO DE SAPATA ISOLADA, VIGA BALDRAME E SAPATA CORRIDA UTILIZANDO AÇO CA-60 DE 5 MM - MONTAGEM. AF_01/2024</t>
  </si>
  <si>
    <t xml:space="preserve"> ARMAÇÃO DE SAPATA ISOLADA, VIGA BALDRAME E SAPATA CORRIDA UTILIZANDO AÇO CA-50 DE 8 MM - MONTAGEM. AF_01/2024</t>
  </si>
  <si>
    <t>MONTAGEM E DESMONTAGEM DE FÔRMA DE PILARES RETANGULARES E ESTRUTURAS SIMILARES, PÉ-DIREITO SIMPLES, EM CHAPA DE MADEIRA COMPENSADA PLASTIFICADA, 12 UTILIZAÇÕES. AF_09/2020</t>
  </si>
  <si>
    <t>ARMAÇÃO DE PILAR OU VIGA DE ESTRUTURA CONVENCIONAL DE CONCRETO ARMADO UTILIZANDO AÇO CA-60 DE 5,0 MM - MONTAGEM. AF_06/2022</t>
  </si>
  <si>
    <t>ARMAÇÃO DE PILAR OU VIGA DE ESTRUTURA CONVENCIONAL DE CONCRETO ARMADO UTILIZANDO AÇO CA-50 DE 12,5 MM - MONTAGEM. AF_06/2022</t>
  </si>
  <si>
    <t>CONCRETO USINADO BOMBEAVEL, CLASSE DE RESISTENCIA C30, BRITA 0 E 1, SLUMP = 100 +/- 20 MM, COM BOMBEAMENTO (DISPONIBILIZACAO DE BOMBA), SEM O LANCAMENTO (NBR 8953)</t>
  </si>
  <si>
    <t>LANÇAMENTO COM USO DE BOMBA, ADENSAMENTO E ACABAMENTO DE CONCRETO EM ESTRUTURAS. AF_02/2022</t>
  </si>
  <si>
    <t>FABRICAÇÃO DE FÔRMA PARA LAJES, EM CHAPA DE MADEIRA COMPENSADA RESINADA, E = 17 MM. AF_09/2020</t>
  </si>
  <si>
    <t>ARMAÇÃO DE LAJE DE ESTRUTURA CONVENCIONAL DE CONCRETO ARMADO UTILIZANDO AÇO CA-50 DE 8,0 MM - MONTAGEM. AF_06/2022</t>
  </si>
  <si>
    <t>ARMAÇÃO DE LAJE DE ESTRUTURA CONVENCIONAL DE CONCRETO ARMADO UTILIZANDO AÇO CA-50 DE 10,0 MM - MONTAGEM. AF_06/2022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</si>
  <si>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</si>
  <si>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</si>
  <si>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>ARMAÇÃO DE LAJE DE ESTRUTURA CONVENCIONAL DE CONCRETO ARMADO UTILIZANDO AÇO CA-60 DE 5,0 MM - MONTAGEM. AF_06/2022</t>
  </si>
  <si>
    <t>IMPERMEABILIZAÇÃO DE SUPERFÍCIE COM MEMBRANA À BASE DE POLIURETANO, 2 DEMÃOS. AF_09/2023</t>
  </si>
  <si>
    <t>PINTURA LÁTEX ACRÍLICA STANDARD, APLICAÇÃO MANUAL EM PAREDES, DUAS DEMÃOS. AF_04/2023</t>
  </si>
  <si>
    <t>LOCAÇÃO CONVENCIONAL DE OBRA, UTILIZANDO GABARITO DE TÁBUAS CORRIDAS PONTALETADAS A CADA 1,50M - 2 UTILIZAÇÕES. AF_03/2024</t>
  </si>
  <si>
    <t>CONCRETO FCK = 25MPA, TRAÇO 1:2,3:2,7 (EM MASSA SECA DE CIMENTO/ AREIA MÉDIA/ BRITA 1) - PREPARO MECÂNICO COM BETONEIRA 600 L. AF_05/2021</t>
  </si>
  <si>
    <t>ARAME RECOZIDO 16 BWG, D = 1,65 MM (0,016 KG/M) OU 18 BWG, D = 1,25 MM (0,01 KG/M)</t>
  </si>
  <si>
    <t>ARMAÇÃO DE SAPATA ISOLADA, VIGA BALDRAME E SAPATA CORRIDA UTILIZANDO AÇO CA-50 DE 10 MM - MONTAGEM. AF_01/2024</t>
  </si>
  <si>
    <t>MONTAGEM E DESMONTAGEM DE FÔRMA DE PILARES RETANGULARES E ESTRUTURAS SIMILARES, PÉ-DIREITO SIMPLES, EM MADEIRA SERRADA, 2 UTILIZAÇÕES. AF_09/2020</t>
  </si>
  <si>
    <t>CONCRETAGEM DE PILARES, FCK = 25 MPA, COM USO DE BOMBA - LANÇAMENTO, ADENSAMENTO E ACABAMENTO. AF_02/2022_PS</t>
  </si>
  <si>
    <t>ARMAÇÃO DE PILAR OU VIGA DE ESTRUTURA CONVENCIONAL DE CONCRETO ARMADO UTILIZANDO AÇO CA-50 DE 8,0 MM - MONTAGEM. AF_06/2022</t>
  </si>
  <si>
    <t>CONCRETAGEM DE VIGAS E LAJES, FCK=25 MPA, PARA LAJES MACIÇAS OU NERVURADAS COM USO DE BOMBA - LANÇAMENTO, ADENSAMENTO E ACABAMENTO. AF_02/2022_PS</t>
  </si>
  <si>
    <t>CONTRAPISO EM ARGAMASSA PRONTA, PREPARO MANUAL, APLICADO EM ÁREAS MOLHADAS SOBRE IMPERMEABILIZAÇÃO, ACABAMENTO NÃO REFORÇADO, ESPESSURA 4CM. AF_07/2021</t>
  </si>
  <si>
    <t>PORTA EM ALUMÍNIO DE ABRIR TIPO VENEZIANA COM GUARNIÇÃO, FIXAÇÃO COM PARAFUSOS - FORNECIMENTO E INSTALAÇÃO. AF_12/2019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</si>
  <si>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</si>
  <si>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JANELA BASCULANTE, ACO, COM BATENTE/REQUADRO, 60 X 60 CM (SEM VIDROS)</t>
  </si>
  <si>
    <t>CHAPISCO APLICADO EM ALVENARIA (COM PRESENÇA DE VÃOS) E ESTRUTURAS DE CONCRETO DE FACHADA, COM COLHER DE PEDREIRO. ARGAMASSA TRAÇO 1:3 COM PREPARO MANUAL. AF_10/2022</t>
  </si>
  <si>
    <t>EMBOÇO OU MASSA ÚNICA EM ARGAMASSA TRAÇO 1:2:8, PREPARO MANUAL, APLICADA MANUALMENTE EM PANOS DE FACHADA COM PRESENÇA DE VÃOS, ESPESSURA DE 45 MM, ACESSO POR ANDAIME. AF_08/2022</t>
  </si>
  <si>
    <t>REVESTIMENTO CERÂMICO PARA PISO COM PLACAS TIPO PORCELANATO DE DIMENSÕES 80X80 CM APLICADA EM AMBIENTES DE ÁREA MAIOR QUE 10 M². AF_02/2023_PE</t>
  </si>
  <si>
    <t>REVESTIMENTO CERÂMICO PARA PAREDES INTERNAS COM PLACAS TIPO ESMALTADA DE DIMENSÕES 60X60 CM APLICADAS NA ALTURA INTEIRA DAS PAREDES. AF_02/2023_PE</t>
  </si>
  <si>
    <t>FABRICAÇÃO E INSTALAÇÃO DE TESOURA INTEIRA EM AÇO, VÃO DE 4 M, PARA TELHA CERÂMICA OU DE CONCRETO, INCLUSO IÇAMENTO. AF_07/2019</t>
  </si>
  <si>
    <t>TRAMA DE AÇO COMPOSTA POR RIPAS E CAIBROS PARA TELHADOS DE ATÉ 2 ÁGUAS PARA TELHA DE ENCAIXE DE CERÂMICA OU DE CONCRETO, INCLUSO TRANSPORTE VERTICAL. AF_07/2019</t>
  </si>
  <si>
    <t>TELHAMENTO COM TELHA CERÂMICA DE ENCAIXE, TIPO ROMANA, COM ATÉ 2 ÁGUAS, INCLUSO TRANSPORTE VERTICAL. AF_07/2019</t>
  </si>
  <si>
    <t>JOELHO 90 GRAUS, PVC, SOLDÁVEL, DN 20MM, INSTALADO EM RAMAL DE DISTRIBUIÇÃO DE ÁGUA - FORNECIMENTO E INSTALAÇÃO. AF_06/2022</t>
  </si>
  <si>
    <t>TE, PVC, SOLDÁVEL, DN 20MM, INSTALADO EM RAMAL DE DISTRIBUIÇÃO DE ÁGUA - FORNECIMENTO E INSTALAÇÃO. AF_06/2022</t>
  </si>
  <si>
    <t>VASO SANITÁRIO SIFONADO COM CAIXA ACOPLADA, LOUÇA BRANCA - PADRÃO ALTO - FORNECIMENTO E INSTALAÇÃO. AF_01/2020</t>
  </si>
  <si>
    <t>BANCADA GRANITO CINZA, 50 X 60 CM, INCL. CUBA DE EMBUTIR OVAL LOUÇA BRANCA 35 X 50 CM, VÁLVULA METAL CROMADO, SIFÃO FLEXÍVEL PVC, ENGATE 30 CM FLEXÍVEL PLÁSTICO E TORNEIRA CROMADA DE MESA, PADRÃO POPULAR - FORNEC. E INSTALAÇÃO. AF_01/2020</t>
  </si>
  <si>
    <t>CHUVEIRO ELÉTRICO COMUM CORPO PLÁSTICO, TIPO DUCHA - FORNECIMENTO E INSTALAÇÃO. AF_01/2020</t>
  </si>
  <si>
    <t>QUADRO DE DISTRIBUICAO, EM PVC, DE EMBUTIR, COM BARRAMENTO TERRA / NEUTRO, PARA 6 DISJUNTORES NEMA OU 8 DISJUNTORES DIN</t>
  </si>
  <si>
    <t>DISJUNTOR BIPOLAR TIPO DIN, CORRENTE NOMINAL DE 32A - FORNECIMENTO E INSTALAÇÃO. AF_07/2025</t>
  </si>
  <si>
    <t>DISJUNTOR BIPOLAR TIPO DIN, CORRENTE NOMINAL DE 16A - FORNECIMENTO E INSTALAÇÃO. AF_07/2025</t>
  </si>
  <si>
    <t>DISJUNTOR MONOPOLAR TIPO DIN, CORRENTE NOMINAL DE 16A - FORNECIMENTO E INSTALAÇÃO. AF_07/2025</t>
  </si>
  <si>
    <t>DISJUNTOR MONOPOLAR TIPO DIN, CORRENTE NOMINAL DE 10A - FORNECIMENTO E INSTALAÇÃO. AF_07/2025</t>
  </si>
  <si>
    <t>CABO DE COBRE FLEXÍVEL ISOLADO, 6 MM², ANTI-CHAMA 450/750 V, PARA CIRCUITOS TERMINAIS - FORNECIMENTO E INSTALAÇÃO. AF_03/2023</t>
  </si>
  <si>
    <t>CABO DE COBRE FLEXÍVEL ISOLADO, 4 MM², ANTI-CHAMA 450/750 V, PARA CIRCUITOS TERMINAIS - FORNECIMENTO E INSTALAÇÃO. AF_03/2023</t>
  </si>
  <si>
    <t>TOMADA BAIXA DE EMBUTIR (2 MÓDULOS), 2P+T 10 A, INCLUINDO SUPORTE E PLACA - FORNECIMENTO E INSTALAÇÃO. AF_03/2023</t>
  </si>
  <si>
    <t>TOMADA ALTA DE EMBUTIR (1 MÓDULO), 2P+T 20 A, INCLUINDO SUPORTE E PLACA - FORNECIMENTO E INSTALAÇÃO. AF_03/2023</t>
  </si>
  <si>
    <t>INTERRUPTOR SIMPLES (1 MÓDULO), 10A/250V, INCLUINDO SUPORTE E PLACA - FORNECIMENTO E INSTALAÇÃO. AF_03/2023</t>
  </si>
  <si>
    <t xml:space="preserve">LUMINÁRIA TIPO PLAFON CIRCULAR, DE SOBREPOR, COM LED DE 12/13W - FORNECIMENTO E INSTALAÇÃO. AF_09/2024 </t>
  </si>
  <si>
    <t xml:space="preserve">CREA: </t>
  </si>
  <si>
    <t xml:space="preserve">ART : </t>
  </si>
  <si>
    <t>Nº do Evento</t>
  </si>
  <si>
    <t>Título do Evento</t>
  </si>
  <si>
    <t>ADMINISTRAÇÃO LOCAL</t>
  </si>
  <si>
    <t>PROJETOS EXECUTIVOS</t>
  </si>
  <si>
    <t>ANALISE DE LANCAMENTOS EM CURSO D'ÁGUA</t>
  </si>
  <si>
    <t>PLACA DE OBRA</t>
  </si>
  <si>
    <t>Valor Total dos Eventos (R$)</t>
  </si>
  <si>
    <t>Total:</t>
  </si>
  <si>
    <t>Licenciamento ambiental, projeto executivo</t>
  </si>
  <si>
    <t>1ª ETAPA</t>
  </si>
  <si>
    <t>2ª ETAPA</t>
  </si>
  <si>
    <t>3ª ETAPA</t>
  </si>
  <si>
    <t>4ª ETAPA</t>
  </si>
  <si>
    <t>5ª ETAPA</t>
  </si>
  <si>
    <t>6ª ETAPA</t>
  </si>
  <si>
    <t>7ª ETAPA</t>
  </si>
  <si>
    <t>8ª ETAPA</t>
  </si>
  <si>
    <t>9ª ETAPA</t>
  </si>
  <si>
    <t>10ª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</si>
</sst>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_(&quot;R$&quot;* #,##0.00_);_(&quot;R$&quot;* \(#,##0.00\);_(&quot;R$&quot;* \-??_);_(@_)"/>
    <numFmt numFmtId="167" formatCode="0.0"/>
    <numFmt numFmtId="168" formatCode="#,##0.0000000"/>
    <numFmt numFmtId="169" formatCode="#,##0.00\ %"/>
    <numFmt numFmtId="170" formatCode="0.00000000%"/>
    <numFmt numFmtId="171" formatCode="#,##0.0000000000"/>
  </numFmts>
  <fonts count="30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1"/>
      <name val="Arial"/>
      <family val="1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  <charset val="1"/>
    </font>
    <font>
      <sz val="10"/>
      <name val="MS Sans Serif"/>
      <family val="2"/>
    </font>
    <font>
      <sz val="10"/>
      <color rgb="FF000000"/>
      <name val="Arial"/>
      <family val="2"/>
    </font>
    <font>
      <sz val="12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0"/>
      <name val="Arial"/>
      <family val="1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Arial"/>
      <family val="2"/>
    </font>
    <font>
      <i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theme="9"/>
      <name val="Arial"/>
      <family val="2"/>
    </font>
    <font>
      <sz val="11"/>
      <color theme="8"/>
      <name val="Arial"/>
      <family val="2"/>
    </font>
    <font>
      <sz val="11"/>
      <color rgb="FF0070C0"/>
      <name val="Arial"/>
      <family val="2"/>
    </font>
    <font>
      <sz val="8"/>
      <name val="Arial"/>
      <family val="1"/>
    </font>
    <font>
      <b/>
      <sz val="11"/>
      <color theme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EFEF"/>
      </patternFill>
    </fill>
    <fill>
      <patternFill patternType="solid">
        <fgColor rgb="FFD6D6D6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CCCCCC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3" fillId="0" borderId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2" fillId="0" borderId="0"/>
    <xf numFmtId="0" fontId="10" fillId="0" borderId="0"/>
    <xf numFmtId="0" fontId="10" fillId="0" borderId="0"/>
    <xf numFmtId="9" fontId="12" fillId="0" borderId="0"/>
    <xf numFmtId="166" fontId="12" fillId="0" borderId="0"/>
    <xf numFmtId="165" fontId="12" fillId="0" borderId="0"/>
    <xf numFmtId="165" fontId="12" fillId="0" borderId="0"/>
    <xf numFmtId="0" fontId="12" fillId="0" borderId="0"/>
    <xf numFmtId="44" fontId="10" fillId="0" borderId="0" applyFill="0" applyBorder="0" applyAlignment="0" applyProtection="0"/>
    <xf numFmtId="0" fontId="13" fillId="0" borderId="0"/>
    <xf numFmtId="164" fontId="10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ill="0" applyBorder="0" applyAlignment="0" applyProtection="0"/>
    <xf numFmtId="0" fontId="9" fillId="0" borderId="0"/>
    <xf numFmtId="0" fontId="2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ill="0" applyBorder="0" applyAlignment="0" applyProtection="0"/>
    <xf numFmtId="0" fontId="1" fillId="0" borderId="0"/>
    <xf numFmtId="43" fontId="9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center"/>
    </xf>
    <xf numFmtId="167" fontId="15" fillId="4" borderId="0" xfId="7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right" vertical="top" wrapText="1"/>
    </xf>
    <xf numFmtId="4" fontId="5" fillId="7" borderId="1" xfId="0" applyNumberFormat="1" applyFont="1" applyFill="1" applyBorder="1" applyAlignment="1">
      <alignment horizontal="right" vertical="top" wrapText="1"/>
    </xf>
    <xf numFmtId="168" fontId="6" fillId="2" borderId="1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left" vertical="top" wrapText="1"/>
    </xf>
    <xf numFmtId="168" fontId="7" fillId="6" borderId="1" xfId="0" applyNumberFormat="1" applyFont="1" applyFill="1" applyBorder="1" applyAlignment="1">
      <alignment horizontal="right" vertical="top" wrapText="1"/>
    </xf>
    <xf numFmtId="168" fontId="7" fillId="5" borderId="1" xfId="0" applyNumberFormat="1" applyFont="1" applyFill="1" applyBorder="1" applyAlignment="1">
      <alignment horizontal="right" vertical="top" wrapText="1"/>
    </xf>
    <xf numFmtId="168" fontId="8" fillId="2" borderId="0" xfId="0" applyNumberFormat="1" applyFont="1" applyFill="1" applyAlignment="1">
      <alignment horizontal="right" vertical="top" wrapText="1"/>
    </xf>
    <xf numFmtId="4" fontId="7" fillId="2" borderId="0" xfId="0" applyNumberFormat="1" applyFont="1" applyFill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right" vertical="top" wrapText="1"/>
    </xf>
    <xf numFmtId="4" fontId="7" fillId="6" borderId="1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 vertical="top" wrapText="1"/>
    </xf>
    <xf numFmtId="4" fontId="8" fillId="2" borderId="0" xfId="0" applyNumberFormat="1" applyFont="1" applyFill="1" applyAlignment="1">
      <alignment horizontal="right" vertical="top" wrapText="1"/>
    </xf>
    <xf numFmtId="0" fontId="5" fillId="7" borderId="4" xfId="0" applyFont="1" applyFill="1" applyBorder="1" applyAlignment="1">
      <alignment horizontal="left" vertical="top" wrapText="1"/>
    </xf>
    <xf numFmtId="0" fontId="9" fillId="0" borderId="0" xfId="21"/>
    <xf numFmtId="0" fontId="4" fillId="2" borderId="5" xfId="0" applyFont="1" applyFill="1" applyBorder="1" applyAlignment="1">
      <alignment horizontal="right" vertical="top" wrapText="1"/>
    </xf>
    <xf numFmtId="9" fontId="8" fillId="2" borderId="0" xfId="23" applyFont="1" applyFill="1" applyAlignment="1">
      <alignment horizontal="right" vertical="top" wrapText="1"/>
    </xf>
    <xf numFmtId="0" fontId="5" fillId="7" borderId="8" xfId="0" applyFont="1" applyFill="1" applyBorder="1" applyAlignment="1">
      <alignment horizontal="left" vertical="top" wrapText="1"/>
    </xf>
    <xf numFmtId="0" fontId="5" fillId="7" borderId="9" xfId="0" applyFont="1" applyFill="1" applyBorder="1" applyAlignment="1">
      <alignment horizontal="left" vertical="top" wrapText="1"/>
    </xf>
    <xf numFmtId="9" fontId="5" fillId="7" borderId="10" xfId="23" applyFont="1" applyFill="1" applyBorder="1" applyAlignment="1">
      <alignment horizontal="right" vertical="top" wrapText="1"/>
    </xf>
    <xf numFmtId="4" fontId="5" fillId="7" borderId="11" xfId="0" applyNumberFormat="1" applyFont="1" applyFill="1" applyBorder="1" applyAlignment="1">
      <alignment horizontal="right" vertical="top" wrapText="1"/>
    </xf>
    <xf numFmtId="0" fontId="5" fillId="7" borderId="12" xfId="0" applyFont="1" applyFill="1" applyBorder="1" applyAlignment="1">
      <alignment horizontal="left" vertical="top" wrapText="1"/>
    </xf>
    <xf numFmtId="4" fontId="5" fillId="7" borderId="13" xfId="0" applyNumberFormat="1" applyFont="1" applyFill="1" applyBorder="1" applyAlignment="1">
      <alignment horizontal="right" vertical="top" wrapText="1"/>
    </xf>
    <xf numFmtId="9" fontId="14" fillId="7" borderId="10" xfId="23" applyFont="1" applyFill="1" applyBorder="1" applyAlignment="1">
      <alignment horizontal="center" vertical="top" wrapText="1"/>
    </xf>
    <xf numFmtId="0" fontId="14" fillId="7" borderId="13" xfId="0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9" fontId="5" fillId="7" borderId="13" xfId="23" applyFont="1" applyFill="1" applyBorder="1" applyAlignment="1">
      <alignment horizontal="right" vertical="top" wrapText="1"/>
    </xf>
    <xf numFmtId="9" fontId="14" fillId="7" borderId="13" xfId="23" applyFont="1" applyFill="1" applyBorder="1" applyAlignment="1">
      <alignment horizontal="center" vertical="top" wrapText="1"/>
    </xf>
    <xf numFmtId="4" fontId="14" fillId="7" borderId="11" xfId="0" applyNumberFormat="1" applyFont="1" applyFill="1" applyBorder="1" applyAlignment="1">
      <alignment horizontal="center" vertical="top" wrapText="1"/>
    </xf>
    <xf numFmtId="10" fontId="8" fillId="2" borderId="0" xfId="23" applyNumberFormat="1" applyFont="1" applyFill="1" applyAlignment="1">
      <alignment horizontal="right" vertical="top" wrapText="1"/>
    </xf>
    <xf numFmtId="4" fontId="0" fillId="0" borderId="0" xfId="0" applyNumberFormat="1"/>
    <xf numFmtId="10" fontId="14" fillId="7" borderId="10" xfId="23" applyNumberFormat="1" applyFont="1" applyFill="1" applyBorder="1" applyAlignment="1">
      <alignment horizontal="center" vertical="top" wrapText="1"/>
    </xf>
    <xf numFmtId="170" fontId="14" fillId="7" borderId="15" xfId="23" applyNumberFormat="1" applyFont="1" applyFill="1" applyBorder="1" applyAlignment="1">
      <alignment horizontal="center" vertical="top" wrapText="1"/>
    </xf>
    <xf numFmtId="9" fontId="14" fillId="0" borderId="10" xfId="23" applyFont="1" applyFill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9" fontId="18" fillId="0" borderId="10" xfId="23" applyFont="1" applyFill="1" applyBorder="1" applyAlignment="1">
      <alignment horizontal="center" vertical="top" wrapText="1"/>
    </xf>
    <xf numFmtId="10" fontId="18" fillId="0" borderId="10" xfId="23" applyNumberFormat="1" applyFont="1" applyFill="1" applyBorder="1" applyAlignment="1">
      <alignment horizontal="center" vertical="top" wrapText="1"/>
    </xf>
    <xf numFmtId="9" fontId="18" fillId="0" borderId="13" xfId="23" applyFont="1" applyFill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4" fontId="19" fillId="2" borderId="0" xfId="0" applyNumberFormat="1" applyFont="1" applyFill="1" applyAlignment="1">
      <alignment horizontal="center" vertical="top" wrapText="1"/>
    </xf>
    <xf numFmtId="0" fontId="11" fillId="0" borderId="0" xfId="0" applyFont="1" applyAlignment="1">
      <alignment vertical="center"/>
    </xf>
    <xf numFmtId="0" fontId="17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1" fontId="21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7" fillId="2" borderId="0" xfId="0" applyFont="1" applyFill="1" applyAlignment="1">
      <alignment vertical="top" wrapText="1"/>
    </xf>
    <xf numFmtId="0" fontId="16" fillId="2" borderId="1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4" fontId="0" fillId="0" borderId="0" xfId="0" applyNumberFormat="1" applyAlignment="1">
      <alignment vertical="center"/>
    </xf>
    <xf numFmtId="1" fontId="10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top" wrapText="1"/>
    </xf>
    <xf numFmtId="0" fontId="22" fillId="0" borderId="0" xfId="0" applyFont="1"/>
    <xf numFmtId="0" fontId="20" fillId="2" borderId="0" xfId="0" applyFont="1" applyFill="1" applyAlignment="1">
      <alignment horizontal="left" vertical="top" wrapText="1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wrapText="1"/>
    </xf>
    <xf numFmtId="4" fontId="10" fillId="2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0" fillId="0" borderId="5" xfId="0" applyFont="1" applyBorder="1" applyAlignment="1">
      <alignment horizontal="right" vertical="top" wrapText="1"/>
    </xf>
    <xf numFmtId="0" fontId="5" fillId="8" borderId="1" xfId="0" applyFont="1" applyFill="1" applyBorder="1" applyAlignment="1">
      <alignment horizontal="left" vertical="top" wrapText="1"/>
    </xf>
    <xf numFmtId="0" fontId="24" fillId="8" borderId="1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left" vertical="top" wrapText="1"/>
    </xf>
    <xf numFmtId="4" fontId="5" fillId="8" borderId="1" xfId="0" applyNumberFormat="1" applyFont="1" applyFill="1" applyBorder="1" applyAlignment="1">
      <alignment horizontal="right" vertical="top" wrapText="1"/>
    </xf>
    <xf numFmtId="169" fontId="5" fillId="8" borderId="1" xfId="0" applyNumberFormat="1" applyFont="1" applyFill="1" applyBorder="1" applyAlignment="1">
      <alignment horizontal="right" vertical="top" wrapText="1"/>
    </xf>
    <xf numFmtId="0" fontId="0" fillId="8" borderId="0" xfId="0" applyFill="1" applyAlignment="1">
      <alignment vertical="center"/>
    </xf>
    <xf numFmtId="0" fontId="11" fillId="8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right" vertical="top" wrapText="1"/>
    </xf>
    <xf numFmtId="4" fontId="24" fillId="8" borderId="1" xfId="0" applyNumberFormat="1" applyFont="1" applyFill="1" applyBorder="1" applyAlignment="1">
      <alignment horizontal="right" vertical="top" wrapText="1"/>
    </xf>
    <xf numFmtId="4" fontId="17" fillId="8" borderId="1" xfId="0" applyNumberFormat="1" applyFont="1" applyFill="1" applyBorder="1" applyAlignment="1">
      <alignment horizontal="right" vertical="top" wrapText="1"/>
    </xf>
    <xf numFmtId="4" fontId="20" fillId="2" borderId="0" xfId="0" applyNumberFormat="1" applyFont="1" applyFill="1" applyAlignment="1">
      <alignment horizontal="center" vertical="top" wrapText="1"/>
    </xf>
    <xf numFmtId="4" fontId="20" fillId="2" borderId="0" xfId="0" applyNumberFormat="1" applyFont="1" applyFill="1" applyAlignment="1">
      <alignment horizontal="left" vertical="top" wrapText="1"/>
    </xf>
    <xf numFmtId="4" fontId="22" fillId="0" borderId="0" xfId="0" applyNumberFormat="1" applyFont="1" applyAlignment="1">
      <alignment vertical="center"/>
    </xf>
    <xf numFmtId="0" fontId="5" fillId="3" borderId="4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left" vertical="top" wrapText="1"/>
    </xf>
    <xf numFmtId="4" fontId="17" fillId="9" borderId="1" xfId="0" applyNumberFormat="1" applyFont="1" applyFill="1" applyBorder="1" applyAlignment="1">
      <alignment horizontal="right" vertical="top" wrapText="1"/>
    </xf>
    <xf numFmtId="0" fontId="24" fillId="9" borderId="1" xfId="0" applyFont="1" applyFill="1" applyBorder="1" applyAlignment="1">
      <alignment horizontal="left" vertical="top" wrapText="1"/>
    </xf>
    <xf numFmtId="0" fontId="17" fillId="9" borderId="1" xfId="0" applyFont="1" applyFill="1" applyBorder="1" applyAlignment="1">
      <alignment horizontal="left" vertical="top" wrapText="1"/>
    </xf>
    <xf numFmtId="169" fontId="5" fillId="9" borderId="1" xfId="0" applyNumberFormat="1" applyFont="1" applyFill="1" applyBorder="1" applyAlignment="1">
      <alignment horizontal="right" vertical="top" wrapText="1"/>
    </xf>
    <xf numFmtId="4" fontId="24" fillId="9" borderId="1" xfId="0" applyNumberFormat="1" applyFont="1" applyFill="1" applyBorder="1" applyAlignment="1">
      <alignment horizontal="right" vertical="top" wrapText="1"/>
    </xf>
    <xf numFmtId="0" fontId="10" fillId="9" borderId="1" xfId="0" applyFont="1" applyFill="1" applyBorder="1" applyAlignment="1">
      <alignment horizontal="center" vertical="top" wrapText="1"/>
    </xf>
    <xf numFmtId="4" fontId="10" fillId="9" borderId="1" xfId="0" applyNumberFormat="1" applyFont="1" applyFill="1" applyBorder="1" applyAlignment="1">
      <alignment horizontal="right" vertical="top" wrapText="1"/>
    </xf>
    <xf numFmtId="0" fontId="17" fillId="9" borderId="1" xfId="0" applyFont="1" applyFill="1" applyBorder="1" applyAlignment="1">
      <alignment horizontal="right" vertical="top" wrapText="1"/>
    </xf>
    <xf numFmtId="0" fontId="17" fillId="9" borderId="1" xfId="0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right" vertical="top" wrapText="1"/>
    </xf>
    <xf numFmtId="0" fontId="17" fillId="8" borderId="1" xfId="0" applyFont="1" applyFill="1" applyBorder="1" applyAlignment="1">
      <alignment horizontal="center" vertical="top" wrapText="1"/>
    </xf>
    <xf numFmtId="0" fontId="29" fillId="9" borderId="0" xfId="0" applyFont="1" applyFill="1" applyAlignment="1">
      <alignment vertical="center"/>
    </xf>
    <xf numFmtId="0" fontId="17" fillId="9" borderId="5" xfId="0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right" vertical="center" wrapText="1"/>
    </xf>
    <xf numFmtId="10" fontId="8" fillId="2" borderId="0" xfId="0" applyNumberFormat="1" applyFont="1" applyFill="1" applyAlignment="1">
      <alignment horizontal="left" vertical="center" wrapText="1"/>
    </xf>
    <xf numFmtId="169" fontId="5" fillId="0" borderId="1" xfId="0" applyNumberFormat="1" applyFont="1" applyBorder="1" applyAlignment="1">
      <alignment horizontal="right" vertical="top" wrapText="1"/>
    </xf>
    <xf numFmtId="4" fontId="10" fillId="8" borderId="1" xfId="0" applyNumberFormat="1" applyFont="1" applyFill="1" applyBorder="1" applyAlignment="1">
      <alignment horizontal="right" vertical="top" wrapText="1"/>
    </xf>
    <xf numFmtId="4" fontId="16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8" borderId="0" xfId="0" applyFont="1" applyFill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7" fillId="0" borderId="0" xfId="0" applyFont="1"/>
    <xf numFmtId="0" fontId="17" fillId="0" borderId="0" xfId="0" applyFont="1" applyAlignment="1">
      <alignment horizontal="right"/>
    </xf>
    <xf numFmtId="4" fontId="7" fillId="0" borderId="0" xfId="0" applyNumberFormat="1" applyFont="1"/>
    <xf numFmtId="4" fontId="8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17" fillId="8" borderId="16" xfId="0" applyFont="1" applyFill="1" applyBorder="1"/>
    <xf numFmtId="0" fontId="17" fillId="8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4" fontId="7" fillId="0" borderId="16" xfId="0" applyNumberFormat="1" applyFont="1" applyBorder="1"/>
    <xf numFmtId="0" fontId="17" fillId="0" borderId="16" xfId="0" applyFont="1" applyBorder="1" applyAlignment="1">
      <alignment horizontal="right"/>
    </xf>
    <xf numFmtId="0" fontId="17" fillId="0" borderId="16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center"/>
    </xf>
    <xf numFmtId="171" fontId="7" fillId="0" borderId="0" xfId="0" applyNumberFormat="1" applyFont="1"/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left" vertical="top" wrapText="1"/>
    </xf>
    <xf numFmtId="4" fontId="8" fillId="2" borderId="0" xfId="0" applyNumberFormat="1" applyFont="1" applyFill="1" applyAlignment="1">
      <alignment horizontal="right"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right" vertical="top" wrapText="1"/>
    </xf>
    <xf numFmtId="0" fontId="5" fillId="7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top" wrapText="1"/>
    </xf>
    <xf numFmtId="0" fontId="0" fillId="0" borderId="0" xfId="0"/>
    <xf numFmtId="0" fontId="7" fillId="2" borderId="0" xfId="21" applyFont="1" applyFill="1" applyAlignment="1">
      <alignment horizontal="center" vertical="top" wrapText="1"/>
    </xf>
    <xf numFmtId="0" fontId="9" fillId="0" borderId="0" xfId="21"/>
    <xf numFmtId="0" fontId="4" fillId="2" borderId="0" xfId="21" applyFont="1" applyFill="1" applyAlignment="1">
      <alignment horizontal="center" vertical="top" wrapText="1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</cellXfs>
  <cellStyles count="50">
    <cellStyle name="Excel Built-in Normal 2" xfId="5" xr:uid="{00000000-0005-0000-0000-000000000000}"/>
    <cellStyle name="Moeda 2" xfId="4" xr:uid="{00000000-0005-0000-0000-000001000000}"/>
    <cellStyle name="Moeda 2 2" xfId="10" xr:uid="{00000000-0005-0000-0000-000002000000}"/>
    <cellStyle name="Moeda 2 3" xfId="14" xr:uid="{00000000-0005-0000-0000-000003000000}"/>
    <cellStyle name="Moeda 2 3 2" xfId="20" xr:uid="{00000000-0005-0000-0000-000004000000}"/>
    <cellStyle name="Moeda 2 3 2 2" xfId="47" xr:uid="{00000000-0005-0000-0000-000005000000}"/>
    <cellStyle name="Moeda 2 3 2 3" xfId="38" xr:uid="{00000000-0005-0000-0000-000004000000}"/>
    <cellStyle name="Moeda 2 3 3" xfId="43" xr:uid="{00000000-0005-0000-0000-000006000000}"/>
    <cellStyle name="Moeda 2 3 4" xfId="34" xr:uid="{00000000-0005-0000-0000-000003000000}"/>
    <cellStyle name="Moeda 2 4" xfId="19" xr:uid="{00000000-0005-0000-0000-000005000000}"/>
    <cellStyle name="Moeda 2 4 2" xfId="46" xr:uid="{00000000-0005-0000-0000-000008000000}"/>
    <cellStyle name="Moeda 2 4 3" xfId="37" xr:uid="{00000000-0005-0000-0000-000007000000}"/>
    <cellStyle name="Moeda 2 5" xfId="42" xr:uid="{00000000-0005-0000-0000-000009000000}"/>
    <cellStyle name="Moeda 2 6" xfId="28" xr:uid="{00000000-0005-0000-0000-000001000000}"/>
    <cellStyle name="Moeda 3" xfId="17" xr:uid="{00000000-0005-0000-0000-000006000000}"/>
    <cellStyle name="Moeda 3 2" xfId="44" xr:uid="{00000000-0005-0000-0000-00000B000000}"/>
    <cellStyle name="Moeda 3 3" xfId="35" xr:uid="{00000000-0005-0000-0000-00000A000000}"/>
    <cellStyle name="Moeda 4" xfId="16" xr:uid="{00000000-0005-0000-0000-000007000000}"/>
    <cellStyle name="Normal" xfId="0" builtinId="0"/>
    <cellStyle name="Normal 2" xfId="7" xr:uid="{00000000-0005-0000-0000-00000A000000}"/>
    <cellStyle name="Normal 2 2" xfId="8" xr:uid="{00000000-0005-0000-0000-00000B000000}"/>
    <cellStyle name="Normal 2 2 2" xfId="31" xr:uid="{00000000-0005-0000-0000-000002000000}"/>
    <cellStyle name="Normal 2 3" xfId="13" xr:uid="{00000000-0005-0000-0000-00000C000000}"/>
    <cellStyle name="Normal 2 3 2" xfId="29" xr:uid="{00000000-0005-0000-0000-000002000000}"/>
    <cellStyle name="Normal 2 4" xfId="32" xr:uid="{00000000-0005-0000-0000-000002000000}"/>
    <cellStyle name="Normal 3" xfId="6" xr:uid="{00000000-0005-0000-0000-00000D000000}"/>
    <cellStyle name="Normal 4" xfId="15" xr:uid="{00000000-0005-0000-0000-00000E000000}"/>
    <cellStyle name="Normal 5" xfId="21" xr:uid="{00000000-0005-0000-0000-00000F000000}"/>
    <cellStyle name="Normal 6" xfId="1" xr:uid="{00000000-0005-0000-0000-000010000000}"/>
    <cellStyle name="Normal 6 2" xfId="40" xr:uid="{00000000-0005-0000-0000-000016000000}"/>
    <cellStyle name="Normal 6 3" xfId="25" xr:uid="{00000000-0005-0000-0000-000015000000}"/>
    <cellStyle name="Normal 7" xfId="22" xr:uid="{00000000-0005-0000-0000-000011000000}"/>
    <cellStyle name="Normal 7 2" xfId="48" xr:uid="{00000000-0005-0000-0000-000018000000}"/>
    <cellStyle name="Normal 7 3" xfId="39" xr:uid="{00000000-0005-0000-0000-000017000000}"/>
    <cellStyle name="Normal 8 2" xfId="27" xr:uid="{00000000-0005-0000-0000-000003000000}"/>
    <cellStyle name="Normal 8 2 2" xfId="30" xr:uid="{00000000-0005-0000-0000-000003000000}"/>
    <cellStyle name="Normal 8 2 3" xfId="33" xr:uid="{00000000-0005-0000-0000-000003000000}"/>
    <cellStyle name="Porcentagem" xfId="23" builtinId="5"/>
    <cellStyle name="Porcentagem 2" xfId="3" xr:uid="{00000000-0005-0000-0000-000014000000}"/>
    <cellStyle name="Porcentagem 2 2" xfId="9" xr:uid="{00000000-0005-0000-0000-000015000000}"/>
    <cellStyle name="Porcentagem 4" xfId="2" xr:uid="{00000000-0005-0000-0000-000016000000}"/>
    <cellStyle name="Porcentagem 4 2" xfId="41" xr:uid="{00000000-0005-0000-0000-00001E000000}"/>
    <cellStyle name="Porcentagem 4 3" xfId="26" xr:uid="{00000000-0005-0000-0000-00001D000000}"/>
    <cellStyle name="Separador de milhares 2" xfId="11" xr:uid="{00000000-0005-0000-0000-000017000000}"/>
    <cellStyle name="Separador de milhares 2 2" xfId="12" xr:uid="{00000000-0005-0000-0000-000018000000}"/>
    <cellStyle name="Vírgula 2" xfId="18" xr:uid="{00000000-0005-0000-0000-000019000000}"/>
    <cellStyle name="Vírgula 2 2" xfId="45" xr:uid="{00000000-0005-0000-0000-000022000000}"/>
    <cellStyle name="Vírgula 2 3" xfId="36" xr:uid="{00000000-0005-0000-0000-000021000000}"/>
    <cellStyle name="Vírgula 2 4" xfId="24" xr:uid="{00000000-0005-0000-0000-000038000000}"/>
    <cellStyle name="Vírgula 3" xfId="49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1</xdr:row>
      <xdr:rowOff>9525</xdr:rowOff>
    </xdr:from>
    <xdr:to>
      <xdr:col>5</xdr:col>
      <xdr:colOff>742951</xdr:colOff>
      <xdr:row>1</xdr:row>
      <xdr:rowOff>868438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4" b="6717"/>
        <a:stretch/>
      </xdr:blipFill>
      <xdr:spPr>
        <a:xfrm>
          <a:off x="7296151" y="200025"/>
          <a:ext cx="1600200" cy="858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1</xdr:row>
      <xdr:rowOff>28575</xdr:rowOff>
    </xdr:from>
    <xdr:to>
      <xdr:col>8</xdr:col>
      <xdr:colOff>806310</xdr:colOff>
      <xdr:row>1</xdr:row>
      <xdr:rowOff>1079987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4" b="6717"/>
        <a:stretch/>
      </xdr:blipFill>
      <xdr:spPr>
        <a:xfrm>
          <a:off x="8696325" y="219075"/>
          <a:ext cx="1958835" cy="1051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gelfus\Marcos%20da%20Rocha%20Batista\Topografia\CORREGO%20ITAQUERA%20E%20ITAQUERUNA%20-%20QUEIROZ\TECLA-Planilha_cronograma_ALTER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G Resumo"/>
      <sheetName val="PLANILHA PREÇOS E QTES"/>
      <sheetName val="Cronograma"/>
      <sheetName val="Resumo de serviços"/>
      <sheetName val="Composição de serviços Teorico"/>
      <sheetName val="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3"/>
  <sheetViews>
    <sheetView tabSelected="1" view="pageBreakPreview" topLeftCell="A199" zoomScale="115" zoomScaleNormal="115" zoomScaleSheetLayoutView="115" workbookViewId="0">
      <selection activeCell="F19" sqref="F19"/>
    </sheetView>
  </sheetViews>
  <sheetFormatPr defaultRowHeight="14.25" x14ac:dyDescent="0.2"/>
  <cols>
    <col min="1" max="1" width="10" style="1" bestFit="1" customWidth="1"/>
    <col min="2" max="2" width="14" style="1" customWidth="1"/>
    <col min="3" max="3" width="12" style="1" customWidth="1"/>
    <col min="4" max="4" width="60" style="1" bestFit="1" customWidth="1"/>
    <col min="5" max="5" width="7.625" style="1" bestFit="1" customWidth="1"/>
    <col min="6" max="6" width="9" style="110" bestFit="1" customWidth="1"/>
    <col min="7" max="7" width="9.5" style="84" bestFit="1" customWidth="1"/>
    <col min="8" max="8" width="10.75" style="67" customWidth="1"/>
    <col min="9" max="9" width="12" style="1" customWidth="1"/>
    <col min="10" max="10" width="10.25" style="1" bestFit="1" customWidth="1"/>
    <col min="11" max="11" width="11.875" style="133" bestFit="1" customWidth="1"/>
    <col min="12" max="12" width="11.875" style="67" bestFit="1" customWidth="1"/>
    <col min="13" max="13" width="9.875" style="1" bestFit="1" customWidth="1"/>
    <col min="14" max="16384" width="9" style="1"/>
  </cols>
  <sheetData>
    <row r="1" spans="1:12" ht="15.75" x14ac:dyDescent="0.2">
      <c r="A1" s="2" t="s">
        <v>2475</v>
      </c>
      <c r="B1" s="3"/>
      <c r="C1" s="3"/>
      <c r="D1" s="3"/>
      <c r="E1" s="150"/>
      <c r="F1" s="150"/>
      <c r="G1" s="150"/>
      <c r="H1" s="150"/>
      <c r="I1" s="3"/>
      <c r="J1" s="4"/>
    </row>
    <row r="2" spans="1:12" ht="15.75" x14ac:dyDescent="0.2">
      <c r="A2" s="2" t="s">
        <v>2482</v>
      </c>
      <c r="B2" s="4"/>
      <c r="C2" s="4"/>
      <c r="D2" s="4"/>
      <c r="E2" s="151"/>
      <c r="F2" s="151"/>
      <c r="G2" s="151"/>
      <c r="H2" s="151"/>
      <c r="I2" s="4"/>
      <c r="J2" s="4"/>
    </row>
    <row r="3" spans="1:12" ht="15.75" x14ac:dyDescent="0.2">
      <c r="A3" s="2" t="s">
        <v>2483</v>
      </c>
      <c r="B3" s="4"/>
      <c r="C3" s="4"/>
      <c r="D3" s="4"/>
      <c r="E3" s="4"/>
      <c r="F3" s="104"/>
      <c r="G3" s="80"/>
      <c r="H3" s="68"/>
      <c r="I3" s="4"/>
      <c r="J3" s="4"/>
    </row>
    <row r="4" spans="1:12" ht="15.75" x14ac:dyDescent="0.2">
      <c r="A4" s="2" t="s">
        <v>2484</v>
      </c>
      <c r="B4" s="4"/>
      <c r="C4" s="4"/>
      <c r="D4" s="4"/>
      <c r="E4" s="4"/>
      <c r="F4" s="104"/>
      <c r="G4" s="80"/>
      <c r="H4" s="68"/>
      <c r="I4" s="4"/>
      <c r="J4" s="4"/>
    </row>
    <row r="5" spans="1:12" ht="15.75" x14ac:dyDescent="0.2">
      <c r="A5" s="2"/>
      <c r="B5" s="4"/>
      <c r="C5" s="4"/>
      <c r="D5" s="4"/>
      <c r="E5" s="4"/>
      <c r="F5" s="104"/>
      <c r="G5" s="80"/>
      <c r="H5" s="68"/>
      <c r="I5" s="128" t="s">
        <v>2834</v>
      </c>
      <c r="J5" s="129"/>
    </row>
    <row r="6" spans="1:12" ht="15.75" x14ac:dyDescent="0.2">
      <c r="A6" s="2"/>
      <c r="B6" s="4"/>
      <c r="C6" s="4"/>
      <c r="D6" s="4"/>
      <c r="E6" s="4"/>
      <c r="F6" s="104"/>
      <c r="G6" s="80"/>
      <c r="H6" s="68"/>
      <c r="I6" s="128" t="s">
        <v>2835</v>
      </c>
      <c r="J6" s="129"/>
    </row>
    <row r="7" spans="1:12" ht="14.25" customHeight="1" x14ac:dyDescent="0.2">
      <c r="A7" s="156" t="s">
        <v>370</v>
      </c>
      <c r="B7" s="156"/>
      <c r="C7" s="156"/>
      <c r="D7" s="156"/>
      <c r="E7" s="156"/>
      <c r="F7" s="156"/>
      <c r="G7" s="156"/>
      <c r="H7" s="156"/>
      <c r="I7" s="128" t="s">
        <v>2836</v>
      </c>
      <c r="J7" s="129"/>
    </row>
    <row r="8" spans="1:12" ht="30" x14ac:dyDescent="0.2">
      <c r="A8" s="10" t="s">
        <v>0</v>
      </c>
      <c r="B8" s="11" t="s">
        <v>372</v>
      </c>
      <c r="C8" s="10" t="s">
        <v>371</v>
      </c>
      <c r="D8" s="10" t="s">
        <v>1</v>
      </c>
      <c r="E8" s="9" t="s">
        <v>2</v>
      </c>
      <c r="F8" s="105" t="s">
        <v>3</v>
      </c>
      <c r="G8" s="74" t="s">
        <v>373</v>
      </c>
      <c r="H8" s="74" t="s">
        <v>374</v>
      </c>
      <c r="I8" s="11" t="s">
        <v>2462</v>
      </c>
      <c r="J8" s="11" t="s">
        <v>2138</v>
      </c>
    </row>
    <row r="9" spans="1:12" ht="15" customHeight="1" x14ac:dyDescent="0.2">
      <c r="A9" s="111">
        <v>1</v>
      </c>
      <c r="B9" s="112"/>
      <c r="C9" s="112"/>
      <c r="D9" s="112" t="s">
        <v>2485</v>
      </c>
      <c r="E9" s="112"/>
      <c r="F9" s="112"/>
      <c r="G9" s="112"/>
      <c r="H9" s="112"/>
      <c r="I9" s="112"/>
      <c r="J9" s="113"/>
    </row>
    <row r="10" spans="1:12" s="102" customFormat="1" x14ac:dyDescent="0.2">
      <c r="A10" s="97" t="s">
        <v>2609</v>
      </c>
      <c r="B10" s="97"/>
      <c r="C10" s="97"/>
      <c r="D10" s="97" t="s">
        <v>2479</v>
      </c>
      <c r="E10" s="97"/>
      <c r="F10" s="106"/>
      <c r="G10" s="98"/>
      <c r="H10" s="99"/>
      <c r="I10" s="100">
        <f>I11</f>
        <v>0</v>
      </c>
      <c r="J10" s="101" t="e">
        <f t="shared" ref="J10:J73" si="0">I10 / $J$247</f>
        <v>#DIV/0!</v>
      </c>
      <c r="K10" s="134"/>
      <c r="L10" s="103"/>
    </row>
    <row r="11" spans="1:12" s="85" customFormat="1" x14ac:dyDescent="0.2">
      <c r="A11" s="89" t="s">
        <v>2550</v>
      </c>
      <c r="B11" s="90" t="s">
        <v>557</v>
      </c>
      <c r="C11" s="75" t="s">
        <v>2487</v>
      </c>
      <c r="D11" s="75" t="s">
        <v>2479</v>
      </c>
      <c r="E11" s="91" t="s">
        <v>151</v>
      </c>
      <c r="F11" s="92">
        <v>1</v>
      </c>
      <c r="G11" s="92"/>
      <c r="H11" s="93">
        <f>ROUND(G11 * (1 +$J$5), 2)</f>
        <v>0</v>
      </c>
      <c r="I11" s="93">
        <f t="shared" ref="I11:I74" si="1">ROUND(F11 * H11, 2)</f>
        <v>0</v>
      </c>
      <c r="J11" s="130" t="e">
        <f t="shared" si="0"/>
        <v>#DIV/0!</v>
      </c>
      <c r="K11" s="133">
        <f>F11*H11</f>
        <v>0</v>
      </c>
      <c r="L11" s="67">
        <f>F11*G11</f>
        <v>0</v>
      </c>
    </row>
    <row r="12" spans="1:12" s="85" customFormat="1" x14ac:dyDescent="0.2">
      <c r="A12" s="97" t="s">
        <v>2608</v>
      </c>
      <c r="B12" s="97"/>
      <c r="C12" s="97"/>
      <c r="D12" s="97" t="s">
        <v>2486</v>
      </c>
      <c r="E12" s="97"/>
      <c r="F12" s="106"/>
      <c r="G12" s="98"/>
      <c r="H12" s="98"/>
      <c r="I12" s="100">
        <f>I13</f>
        <v>0</v>
      </c>
      <c r="J12" s="101" t="e">
        <f t="shared" si="0"/>
        <v>#DIV/0!</v>
      </c>
      <c r="K12" s="133">
        <f t="shared" ref="K12:K75" si="2">F12*H12</f>
        <v>0</v>
      </c>
      <c r="L12" s="67">
        <f>F12*G12</f>
        <v>0</v>
      </c>
    </row>
    <row r="13" spans="1:12" s="85" customFormat="1" x14ac:dyDescent="0.2">
      <c r="A13" s="75" t="s">
        <v>2551</v>
      </c>
      <c r="B13" s="90" t="s">
        <v>557</v>
      </c>
      <c r="C13" s="75" t="s">
        <v>2488</v>
      </c>
      <c r="D13" s="75" t="s">
        <v>2486</v>
      </c>
      <c r="E13" s="91" t="s">
        <v>151</v>
      </c>
      <c r="F13" s="92">
        <v>1</v>
      </c>
      <c r="G13" s="92"/>
      <c r="H13" s="93">
        <f>ROUND(G13 * (1 +$J$7), 2)</f>
        <v>0</v>
      </c>
      <c r="I13" s="92">
        <f t="shared" si="1"/>
        <v>0</v>
      </c>
      <c r="J13" s="130" t="e">
        <f t="shared" si="0"/>
        <v>#DIV/0!</v>
      </c>
      <c r="K13" s="133">
        <f t="shared" si="2"/>
        <v>0</v>
      </c>
      <c r="L13" s="67">
        <f t="shared" ref="L13:L75" si="3">F13*G13</f>
        <v>0</v>
      </c>
    </row>
    <row r="14" spans="1:12" s="85" customFormat="1" x14ac:dyDescent="0.2">
      <c r="A14" s="97" t="s">
        <v>2463</v>
      </c>
      <c r="B14" s="97"/>
      <c r="C14" s="97"/>
      <c r="D14" s="97" t="s">
        <v>2489</v>
      </c>
      <c r="E14" s="97"/>
      <c r="F14" s="106"/>
      <c r="G14" s="98"/>
      <c r="H14" s="98"/>
      <c r="I14" s="100">
        <f>SUM(I15:I16)</f>
        <v>0</v>
      </c>
      <c r="J14" s="101" t="e">
        <f t="shared" si="0"/>
        <v>#DIV/0!</v>
      </c>
      <c r="K14" s="133">
        <f t="shared" si="2"/>
        <v>0</v>
      </c>
      <c r="L14" s="67">
        <f t="shared" si="3"/>
        <v>0</v>
      </c>
    </row>
    <row r="15" spans="1:12" s="85" customFormat="1" x14ac:dyDescent="0.2">
      <c r="A15" s="89" t="s">
        <v>2552</v>
      </c>
      <c r="B15" s="90" t="s">
        <v>557</v>
      </c>
      <c r="C15" s="75" t="s">
        <v>2491</v>
      </c>
      <c r="D15" s="75" t="s">
        <v>2490</v>
      </c>
      <c r="E15" s="91" t="s">
        <v>151</v>
      </c>
      <c r="F15" s="92">
        <v>1</v>
      </c>
      <c r="G15" s="92"/>
      <c r="H15" s="93">
        <f t="shared" ref="H15:H75" si="4">ROUND(G15 * (1 +$J$5), 2)</f>
        <v>0</v>
      </c>
      <c r="I15" s="93">
        <f t="shared" si="1"/>
        <v>0</v>
      </c>
      <c r="J15" s="130" t="e">
        <f t="shared" si="0"/>
        <v>#DIV/0!</v>
      </c>
      <c r="K15" s="133">
        <f t="shared" si="2"/>
        <v>0</v>
      </c>
      <c r="L15" s="67">
        <f t="shared" si="3"/>
        <v>0</v>
      </c>
    </row>
    <row r="16" spans="1:12" x14ac:dyDescent="0.2">
      <c r="A16" s="89" t="s">
        <v>2553</v>
      </c>
      <c r="B16" s="90" t="s">
        <v>557</v>
      </c>
      <c r="C16" s="75" t="s">
        <v>2492</v>
      </c>
      <c r="D16" s="75" t="s">
        <v>2493</v>
      </c>
      <c r="E16" s="91" t="s">
        <v>151</v>
      </c>
      <c r="F16" s="92">
        <v>1</v>
      </c>
      <c r="G16" s="92"/>
      <c r="H16" s="93">
        <f t="shared" si="4"/>
        <v>0</v>
      </c>
      <c r="I16" s="92">
        <f t="shared" si="1"/>
        <v>0</v>
      </c>
      <c r="J16" s="130" t="e">
        <f t="shared" si="0"/>
        <v>#DIV/0!</v>
      </c>
      <c r="K16" s="133">
        <f t="shared" si="2"/>
        <v>0</v>
      </c>
      <c r="L16" s="67">
        <f t="shared" si="3"/>
        <v>0</v>
      </c>
    </row>
    <row r="17" spans="1:12" x14ac:dyDescent="0.2">
      <c r="A17" s="97" t="s">
        <v>2464</v>
      </c>
      <c r="B17" s="97"/>
      <c r="C17" s="97"/>
      <c r="D17" s="97" t="s">
        <v>2494</v>
      </c>
      <c r="E17" s="97"/>
      <c r="F17" s="107"/>
      <c r="G17" s="98"/>
      <c r="H17" s="98"/>
      <c r="I17" s="100">
        <f>SUM(I18:I19)</f>
        <v>0</v>
      </c>
      <c r="J17" s="101" t="e">
        <f t="shared" si="0"/>
        <v>#DIV/0!</v>
      </c>
      <c r="K17" s="133">
        <f t="shared" si="2"/>
        <v>0</v>
      </c>
      <c r="L17" s="67">
        <f t="shared" si="3"/>
        <v>0</v>
      </c>
    </row>
    <row r="18" spans="1:12" s="85" customFormat="1" x14ac:dyDescent="0.2">
      <c r="A18" s="89" t="s">
        <v>2554</v>
      </c>
      <c r="B18" s="90" t="s">
        <v>557</v>
      </c>
      <c r="C18" s="75" t="s">
        <v>2495</v>
      </c>
      <c r="D18" s="75" t="s">
        <v>7</v>
      </c>
      <c r="E18" s="91" t="s">
        <v>151</v>
      </c>
      <c r="F18" s="92">
        <v>1</v>
      </c>
      <c r="G18" s="92"/>
      <c r="H18" s="93">
        <f t="shared" si="4"/>
        <v>0</v>
      </c>
      <c r="I18" s="92">
        <f t="shared" si="1"/>
        <v>0</v>
      </c>
      <c r="J18" s="130" t="e">
        <f t="shared" si="0"/>
        <v>#DIV/0!</v>
      </c>
      <c r="K18" s="133">
        <f t="shared" si="2"/>
        <v>0</v>
      </c>
      <c r="L18" s="67">
        <f t="shared" si="3"/>
        <v>0</v>
      </c>
    </row>
    <row r="19" spans="1:12" ht="25.5" x14ac:dyDescent="0.2">
      <c r="A19" s="89" t="s">
        <v>2555</v>
      </c>
      <c r="B19" s="90" t="s">
        <v>382</v>
      </c>
      <c r="C19" s="75">
        <v>103689</v>
      </c>
      <c r="D19" s="75" t="s">
        <v>2837</v>
      </c>
      <c r="E19" s="91" t="s">
        <v>208</v>
      </c>
      <c r="F19" s="92">
        <v>25.92</v>
      </c>
      <c r="G19" s="92"/>
      <c r="H19" s="93">
        <f t="shared" si="4"/>
        <v>0</v>
      </c>
      <c r="I19" s="92">
        <f t="shared" si="1"/>
        <v>0</v>
      </c>
      <c r="J19" s="130" t="e">
        <f t="shared" si="0"/>
        <v>#DIV/0!</v>
      </c>
      <c r="K19" s="133">
        <f t="shared" si="2"/>
        <v>0</v>
      </c>
      <c r="L19" s="67">
        <f t="shared" si="3"/>
        <v>0</v>
      </c>
    </row>
    <row r="20" spans="1:12" s="85" customFormat="1" x14ac:dyDescent="0.2">
      <c r="A20" s="97" t="s">
        <v>2480</v>
      </c>
      <c r="B20" s="97"/>
      <c r="C20" s="97"/>
      <c r="D20" s="97" t="s">
        <v>2496</v>
      </c>
      <c r="E20" s="97"/>
      <c r="F20" s="107"/>
      <c r="G20" s="98"/>
      <c r="H20" s="98"/>
      <c r="I20" s="107">
        <f>I21+I24+I28+I38+I45+I69</f>
        <v>0</v>
      </c>
      <c r="J20" s="101" t="e">
        <f t="shared" si="0"/>
        <v>#DIV/0!</v>
      </c>
      <c r="K20" s="133">
        <f t="shared" si="2"/>
        <v>0</v>
      </c>
      <c r="L20" s="67">
        <f t="shared" si="3"/>
        <v>0</v>
      </c>
    </row>
    <row r="21" spans="1:12" s="85" customFormat="1" x14ac:dyDescent="0.2">
      <c r="A21" s="114" t="s">
        <v>2607</v>
      </c>
      <c r="B21" s="114"/>
      <c r="C21" s="114"/>
      <c r="D21" s="114" t="s">
        <v>5</v>
      </c>
      <c r="E21" s="114"/>
      <c r="F21" s="115"/>
      <c r="G21" s="116"/>
      <c r="H21" s="116"/>
      <c r="I21" s="115">
        <f>SUM(I22:I23)</f>
        <v>0</v>
      </c>
      <c r="J21" s="130" t="e">
        <f t="shared" si="0"/>
        <v>#DIV/0!</v>
      </c>
      <c r="K21" s="133">
        <f t="shared" si="2"/>
        <v>0</v>
      </c>
      <c r="L21" s="67">
        <f t="shared" si="3"/>
        <v>0</v>
      </c>
    </row>
    <row r="22" spans="1:12" s="85" customFormat="1" ht="25.5" x14ac:dyDescent="0.2">
      <c r="A22" s="89" t="s">
        <v>2556</v>
      </c>
      <c r="B22" s="90" t="s">
        <v>382</v>
      </c>
      <c r="C22" s="75">
        <v>98529</v>
      </c>
      <c r="D22" s="75" t="s">
        <v>2839</v>
      </c>
      <c r="E22" s="91" t="s">
        <v>151</v>
      </c>
      <c r="F22" s="92">
        <v>96</v>
      </c>
      <c r="G22" s="92"/>
      <c r="H22" s="93">
        <f t="shared" si="4"/>
        <v>0</v>
      </c>
      <c r="I22" s="92">
        <f t="shared" si="1"/>
        <v>0</v>
      </c>
      <c r="J22" s="130" t="e">
        <f t="shared" si="0"/>
        <v>#DIV/0!</v>
      </c>
      <c r="K22" s="133">
        <f t="shared" si="2"/>
        <v>0</v>
      </c>
      <c r="L22" s="67">
        <f t="shared" si="3"/>
        <v>0</v>
      </c>
    </row>
    <row r="23" spans="1:12" ht="38.25" x14ac:dyDescent="0.2">
      <c r="A23" s="89" t="s">
        <v>2557</v>
      </c>
      <c r="B23" s="90" t="s">
        <v>382</v>
      </c>
      <c r="C23" s="75">
        <v>98525</v>
      </c>
      <c r="D23" s="75" t="s">
        <v>2840</v>
      </c>
      <c r="E23" s="91" t="s">
        <v>208</v>
      </c>
      <c r="F23" s="92">
        <v>2877.61</v>
      </c>
      <c r="G23" s="92"/>
      <c r="H23" s="93">
        <f t="shared" si="4"/>
        <v>0</v>
      </c>
      <c r="I23" s="92">
        <f t="shared" si="1"/>
        <v>0</v>
      </c>
      <c r="J23" s="130" t="e">
        <f t="shared" si="0"/>
        <v>#DIV/0!</v>
      </c>
      <c r="K23" s="133">
        <f t="shared" si="2"/>
        <v>0</v>
      </c>
      <c r="L23" s="67">
        <f t="shared" si="3"/>
        <v>0</v>
      </c>
    </row>
    <row r="24" spans="1:12" s="85" customFormat="1" x14ac:dyDescent="0.2">
      <c r="A24" s="114" t="s">
        <v>2606</v>
      </c>
      <c r="B24" s="114"/>
      <c r="C24" s="114"/>
      <c r="D24" s="114" t="s">
        <v>2499</v>
      </c>
      <c r="E24" s="114"/>
      <c r="F24" s="119"/>
      <c r="G24" s="116"/>
      <c r="H24" s="121">
        <f t="shared" si="4"/>
        <v>0</v>
      </c>
      <c r="I24" s="115">
        <f>SUM(I25:I27)</f>
        <v>0</v>
      </c>
      <c r="J24" s="118" t="e">
        <f t="shared" si="0"/>
        <v>#DIV/0!</v>
      </c>
      <c r="K24" s="133">
        <f t="shared" si="2"/>
        <v>0</v>
      </c>
      <c r="L24" s="67">
        <f t="shared" si="3"/>
        <v>0</v>
      </c>
    </row>
    <row r="25" spans="1:12" s="85" customFormat="1" ht="63.75" x14ac:dyDescent="0.2">
      <c r="A25" s="75" t="s">
        <v>2500</v>
      </c>
      <c r="B25" s="90" t="s">
        <v>382</v>
      </c>
      <c r="C25" s="75">
        <v>90087</v>
      </c>
      <c r="D25" s="75" t="s">
        <v>2838</v>
      </c>
      <c r="E25" s="91" t="s">
        <v>359</v>
      </c>
      <c r="F25" s="92">
        <v>19.920000000000002</v>
      </c>
      <c r="G25" s="92"/>
      <c r="H25" s="93">
        <f t="shared" si="4"/>
        <v>0</v>
      </c>
      <c r="I25" s="92">
        <f t="shared" si="1"/>
        <v>0</v>
      </c>
      <c r="J25" s="130" t="e">
        <f t="shared" si="0"/>
        <v>#DIV/0!</v>
      </c>
      <c r="K25" s="133">
        <f t="shared" si="2"/>
        <v>0</v>
      </c>
      <c r="L25" s="67">
        <f t="shared" si="3"/>
        <v>0</v>
      </c>
    </row>
    <row r="26" spans="1:12" s="85" customFormat="1" ht="51" x14ac:dyDescent="0.2">
      <c r="A26" s="75" t="s">
        <v>2501</v>
      </c>
      <c r="B26" s="90" t="s">
        <v>382</v>
      </c>
      <c r="C26" s="75">
        <v>94304</v>
      </c>
      <c r="D26" s="75" t="s">
        <v>2841</v>
      </c>
      <c r="E26" s="91" t="s">
        <v>359</v>
      </c>
      <c r="F26" s="92">
        <v>4428.4399999999996</v>
      </c>
      <c r="G26" s="92"/>
      <c r="H26" s="93">
        <f t="shared" si="4"/>
        <v>0</v>
      </c>
      <c r="I26" s="92">
        <f t="shared" si="1"/>
        <v>0</v>
      </c>
      <c r="J26" s="130" t="e">
        <f t="shared" si="0"/>
        <v>#DIV/0!</v>
      </c>
      <c r="K26" s="133">
        <f t="shared" si="2"/>
        <v>0</v>
      </c>
      <c r="L26" s="67">
        <f t="shared" si="3"/>
        <v>0</v>
      </c>
    </row>
    <row r="27" spans="1:12" ht="25.5" x14ac:dyDescent="0.2">
      <c r="A27" s="75" t="s">
        <v>2502</v>
      </c>
      <c r="B27" s="90" t="s">
        <v>382</v>
      </c>
      <c r="C27" s="75">
        <v>95877</v>
      </c>
      <c r="D27" s="75" t="s">
        <v>2830</v>
      </c>
      <c r="E27" s="91" t="s">
        <v>2481</v>
      </c>
      <c r="F27" s="92">
        <v>111206.98</v>
      </c>
      <c r="G27" s="92"/>
      <c r="H27" s="93">
        <f t="shared" si="4"/>
        <v>0</v>
      </c>
      <c r="I27" s="92">
        <f t="shared" si="1"/>
        <v>0</v>
      </c>
      <c r="J27" s="130" t="e">
        <f t="shared" si="0"/>
        <v>#DIV/0!</v>
      </c>
      <c r="K27" s="133">
        <f t="shared" si="2"/>
        <v>0</v>
      </c>
      <c r="L27" s="67">
        <f t="shared" si="3"/>
        <v>0</v>
      </c>
    </row>
    <row r="28" spans="1:12" s="85" customFormat="1" x14ac:dyDescent="0.2">
      <c r="A28" s="114" t="s">
        <v>2605</v>
      </c>
      <c r="B28" s="114"/>
      <c r="C28" s="114"/>
      <c r="D28" s="114" t="s">
        <v>42</v>
      </c>
      <c r="E28" s="114"/>
      <c r="F28" s="119"/>
      <c r="G28" s="116"/>
      <c r="H28" s="121"/>
      <c r="I28" s="115">
        <f>SUM(I29:I37)</f>
        <v>0</v>
      </c>
      <c r="J28" s="118" t="e">
        <f t="shared" si="0"/>
        <v>#DIV/0!</v>
      </c>
      <c r="K28" s="133">
        <f t="shared" si="2"/>
        <v>0</v>
      </c>
      <c r="L28" s="67">
        <f t="shared" si="3"/>
        <v>0</v>
      </c>
    </row>
    <row r="29" spans="1:12" s="85" customFormat="1" ht="25.5" x14ac:dyDescent="0.2">
      <c r="A29" s="89" t="s">
        <v>2541</v>
      </c>
      <c r="B29" s="90" t="s">
        <v>557</v>
      </c>
      <c r="C29" s="75" t="s">
        <v>2504</v>
      </c>
      <c r="D29" s="75" t="s">
        <v>2842</v>
      </c>
      <c r="E29" s="91" t="s">
        <v>170</v>
      </c>
      <c r="F29" s="92">
        <v>228</v>
      </c>
      <c r="G29" s="92"/>
      <c r="H29" s="93">
        <f t="shared" si="4"/>
        <v>0</v>
      </c>
      <c r="I29" s="92">
        <f t="shared" si="1"/>
        <v>0</v>
      </c>
      <c r="J29" s="130" t="e">
        <f t="shared" si="0"/>
        <v>#DIV/0!</v>
      </c>
      <c r="K29" s="133">
        <f t="shared" si="2"/>
        <v>0</v>
      </c>
      <c r="L29" s="67">
        <f t="shared" si="3"/>
        <v>0</v>
      </c>
    </row>
    <row r="30" spans="1:12" s="67" customFormat="1" ht="25.5" x14ac:dyDescent="0.2">
      <c r="A30" s="89" t="s">
        <v>2542</v>
      </c>
      <c r="B30" s="90" t="s">
        <v>382</v>
      </c>
      <c r="C30" s="75">
        <v>96545</v>
      </c>
      <c r="D30" s="75" t="s">
        <v>2843</v>
      </c>
      <c r="E30" s="91" t="s">
        <v>793</v>
      </c>
      <c r="F30" s="92">
        <v>614.4</v>
      </c>
      <c r="G30" s="92"/>
      <c r="H30" s="93">
        <f t="shared" si="4"/>
        <v>0</v>
      </c>
      <c r="I30" s="92">
        <f t="shared" si="1"/>
        <v>0</v>
      </c>
      <c r="J30" s="130" t="e">
        <f t="shared" si="0"/>
        <v>#DIV/0!</v>
      </c>
      <c r="K30" s="133">
        <f t="shared" si="2"/>
        <v>0</v>
      </c>
      <c r="L30" s="67">
        <f t="shared" si="3"/>
        <v>0</v>
      </c>
    </row>
    <row r="31" spans="1:12" s="85" customFormat="1" ht="38.25" x14ac:dyDescent="0.2">
      <c r="A31" s="89" t="s">
        <v>2543</v>
      </c>
      <c r="B31" s="90" t="s">
        <v>382</v>
      </c>
      <c r="C31" s="75">
        <v>96557</v>
      </c>
      <c r="D31" s="75" t="s">
        <v>2844</v>
      </c>
      <c r="E31" s="91" t="s">
        <v>359</v>
      </c>
      <c r="F31" s="92">
        <v>61.56</v>
      </c>
      <c r="G31" s="92"/>
      <c r="H31" s="93">
        <f t="shared" si="4"/>
        <v>0</v>
      </c>
      <c r="I31" s="92">
        <f t="shared" si="1"/>
        <v>0</v>
      </c>
      <c r="J31" s="130" t="e">
        <f t="shared" si="0"/>
        <v>#DIV/0!</v>
      </c>
      <c r="K31" s="133">
        <f t="shared" si="2"/>
        <v>0</v>
      </c>
      <c r="L31" s="67">
        <f t="shared" si="3"/>
        <v>0</v>
      </c>
    </row>
    <row r="32" spans="1:12" s="85" customFormat="1" ht="38.25" x14ac:dyDescent="0.2">
      <c r="A32" s="89" t="s">
        <v>2544</v>
      </c>
      <c r="B32" s="90" t="s">
        <v>382</v>
      </c>
      <c r="C32" s="75">
        <v>100324</v>
      </c>
      <c r="D32" s="75" t="s">
        <v>2845</v>
      </c>
      <c r="E32" s="94" t="s">
        <v>359</v>
      </c>
      <c r="F32" s="93">
        <v>56.76</v>
      </c>
      <c r="G32" s="92"/>
      <c r="H32" s="93">
        <f t="shared" si="4"/>
        <v>0</v>
      </c>
      <c r="I32" s="92">
        <f t="shared" si="1"/>
        <v>0</v>
      </c>
      <c r="J32" s="130" t="e">
        <f t="shared" si="0"/>
        <v>#DIV/0!</v>
      </c>
      <c r="K32" s="133">
        <f t="shared" si="2"/>
        <v>0</v>
      </c>
      <c r="L32" s="67">
        <f t="shared" si="3"/>
        <v>0</v>
      </c>
    </row>
    <row r="33" spans="1:12" ht="25.5" x14ac:dyDescent="0.2">
      <c r="A33" s="89" t="s">
        <v>2545</v>
      </c>
      <c r="B33" s="90" t="s">
        <v>382</v>
      </c>
      <c r="C33" s="75">
        <v>97113</v>
      </c>
      <c r="D33" s="75" t="s">
        <v>2846</v>
      </c>
      <c r="E33" s="91" t="s">
        <v>208</v>
      </c>
      <c r="F33" s="92">
        <v>816.95</v>
      </c>
      <c r="G33" s="92"/>
      <c r="H33" s="93">
        <f t="shared" si="4"/>
        <v>0</v>
      </c>
      <c r="I33" s="92">
        <f t="shared" si="1"/>
        <v>0</v>
      </c>
      <c r="J33" s="130" t="e">
        <f t="shared" si="0"/>
        <v>#DIV/0!</v>
      </c>
      <c r="K33" s="133">
        <f t="shared" si="2"/>
        <v>0</v>
      </c>
      <c r="L33" s="67">
        <f t="shared" si="3"/>
        <v>0</v>
      </c>
    </row>
    <row r="34" spans="1:12" ht="38.25" x14ac:dyDescent="0.2">
      <c r="A34" s="89" t="s">
        <v>2546</v>
      </c>
      <c r="B34" s="90" t="s">
        <v>382</v>
      </c>
      <c r="C34" s="75">
        <v>89478</v>
      </c>
      <c r="D34" s="75" t="s">
        <v>2847</v>
      </c>
      <c r="E34" s="91" t="s">
        <v>208</v>
      </c>
      <c r="F34" s="92">
        <v>91.89</v>
      </c>
      <c r="G34" s="92"/>
      <c r="H34" s="93">
        <f t="shared" si="4"/>
        <v>0</v>
      </c>
      <c r="I34" s="92">
        <f t="shared" si="1"/>
        <v>0</v>
      </c>
      <c r="J34" s="130" t="e">
        <f t="shared" si="0"/>
        <v>#DIV/0!</v>
      </c>
      <c r="K34" s="133">
        <f t="shared" si="2"/>
        <v>0</v>
      </c>
      <c r="L34" s="67">
        <f t="shared" si="3"/>
        <v>0</v>
      </c>
    </row>
    <row r="35" spans="1:12" ht="25.5" x14ac:dyDescent="0.2">
      <c r="A35" s="89" t="s">
        <v>2547</v>
      </c>
      <c r="B35" s="90" t="s">
        <v>382</v>
      </c>
      <c r="C35" s="75">
        <v>97111</v>
      </c>
      <c r="D35" s="75" t="s">
        <v>2848</v>
      </c>
      <c r="E35" s="91" t="s">
        <v>208</v>
      </c>
      <c r="F35" s="92">
        <v>827.57</v>
      </c>
      <c r="G35" s="92"/>
      <c r="H35" s="93">
        <f t="shared" si="4"/>
        <v>0</v>
      </c>
      <c r="I35" s="92">
        <f t="shared" si="1"/>
        <v>0</v>
      </c>
      <c r="J35" s="130" t="e">
        <f t="shared" si="0"/>
        <v>#DIV/0!</v>
      </c>
      <c r="K35" s="133">
        <f t="shared" si="2"/>
        <v>0</v>
      </c>
      <c r="L35" s="67">
        <f t="shared" si="3"/>
        <v>0</v>
      </c>
    </row>
    <row r="36" spans="1:12" ht="38.25" x14ac:dyDescent="0.2">
      <c r="A36" s="89" t="s">
        <v>2548</v>
      </c>
      <c r="B36" s="90" t="s">
        <v>382</v>
      </c>
      <c r="C36" s="75">
        <v>89480</v>
      </c>
      <c r="D36" s="75" t="s">
        <v>2849</v>
      </c>
      <c r="E36" s="91" t="s">
        <v>208</v>
      </c>
      <c r="F36" s="92">
        <v>53.76</v>
      </c>
      <c r="G36" s="92"/>
      <c r="H36" s="93">
        <f t="shared" si="4"/>
        <v>0</v>
      </c>
      <c r="I36" s="92">
        <f t="shared" si="1"/>
        <v>0</v>
      </c>
      <c r="J36" s="130" t="e">
        <f t="shared" si="0"/>
        <v>#DIV/0!</v>
      </c>
      <c r="K36" s="133">
        <f t="shared" si="2"/>
        <v>0</v>
      </c>
      <c r="L36" s="67">
        <f t="shared" si="3"/>
        <v>0</v>
      </c>
    </row>
    <row r="37" spans="1:12" ht="25.5" x14ac:dyDescent="0.2">
      <c r="A37" s="89" t="s">
        <v>2549</v>
      </c>
      <c r="B37" s="90" t="s">
        <v>382</v>
      </c>
      <c r="C37" s="75">
        <v>102717</v>
      </c>
      <c r="D37" s="75" t="s">
        <v>2850</v>
      </c>
      <c r="E37" s="91" t="s">
        <v>359</v>
      </c>
      <c r="F37" s="92">
        <v>26.88</v>
      </c>
      <c r="G37" s="92"/>
      <c r="H37" s="93">
        <f t="shared" si="4"/>
        <v>0</v>
      </c>
      <c r="I37" s="92">
        <f t="shared" si="1"/>
        <v>0</v>
      </c>
      <c r="J37" s="130" t="e">
        <f t="shared" si="0"/>
        <v>#DIV/0!</v>
      </c>
      <c r="K37" s="133">
        <f t="shared" si="2"/>
        <v>0</v>
      </c>
      <c r="L37" s="67">
        <f t="shared" si="3"/>
        <v>0</v>
      </c>
    </row>
    <row r="38" spans="1:12" s="85" customFormat="1" x14ac:dyDescent="0.2">
      <c r="A38" s="114" t="s">
        <v>2604</v>
      </c>
      <c r="B38" s="114"/>
      <c r="C38" s="114"/>
      <c r="D38" s="114" t="s">
        <v>216</v>
      </c>
      <c r="E38" s="114"/>
      <c r="F38" s="119"/>
      <c r="G38" s="116"/>
      <c r="H38" s="116"/>
      <c r="I38" s="115">
        <f>SUM(I39:I44)</f>
        <v>0</v>
      </c>
      <c r="J38" s="118" t="e">
        <f t="shared" si="0"/>
        <v>#DIV/0!</v>
      </c>
      <c r="K38" s="133">
        <f t="shared" si="2"/>
        <v>0</v>
      </c>
      <c r="L38" s="67">
        <f t="shared" si="3"/>
        <v>0</v>
      </c>
    </row>
    <row r="39" spans="1:12" s="85" customFormat="1" ht="25.5" x14ac:dyDescent="0.2">
      <c r="A39" s="89" t="s">
        <v>2508</v>
      </c>
      <c r="B39" s="90" t="s">
        <v>557</v>
      </c>
      <c r="C39" s="75" t="s">
        <v>2514</v>
      </c>
      <c r="D39" s="75" t="s">
        <v>2851</v>
      </c>
      <c r="E39" s="91" t="s">
        <v>151</v>
      </c>
      <c r="F39" s="92">
        <v>3</v>
      </c>
      <c r="G39" s="92"/>
      <c r="H39" s="93">
        <f t="shared" si="4"/>
        <v>0</v>
      </c>
      <c r="I39" s="92">
        <f t="shared" si="1"/>
        <v>0</v>
      </c>
      <c r="J39" s="130" t="e">
        <f t="shared" si="0"/>
        <v>#DIV/0!</v>
      </c>
      <c r="K39" s="133">
        <f t="shared" si="2"/>
        <v>0</v>
      </c>
      <c r="L39" s="67">
        <f t="shared" si="3"/>
        <v>0</v>
      </c>
    </row>
    <row r="40" spans="1:12" s="86" customFormat="1" ht="38.25" x14ac:dyDescent="0.2">
      <c r="A40" s="89" t="s">
        <v>2509</v>
      </c>
      <c r="B40" s="90" t="s">
        <v>557</v>
      </c>
      <c r="C40" s="75" t="s">
        <v>2515</v>
      </c>
      <c r="D40" s="75" t="s">
        <v>2852</v>
      </c>
      <c r="E40" s="91" t="s">
        <v>151</v>
      </c>
      <c r="F40" s="92">
        <v>36</v>
      </c>
      <c r="G40" s="92"/>
      <c r="H40" s="93">
        <f t="shared" si="4"/>
        <v>0</v>
      </c>
      <c r="I40" s="92">
        <f t="shared" si="1"/>
        <v>0</v>
      </c>
      <c r="J40" s="130" t="e">
        <f t="shared" si="0"/>
        <v>#DIV/0!</v>
      </c>
      <c r="K40" s="133">
        <f t="shared" si="2"/>
        <v>0</v>
      </c>
      <c r="L40" s="67">
        <f t="shared" si="3"/>
        <v>0</v>
      </c>
    </row>
    <row r="41" spans="1:12" s="86" customFormat="1" ht="38.25" x14ac:dyDescent="0.2">
      <c r="A41" s="89" t="s">
        <v>2510</v>
      </c>
      <c r="B41" s="90" t="s">
        <v>382</v>
      </c>
      <c r="C41" s="75">
        <v>97667</v>
      </c>
      <c r="D41" s="75" t="s">
        <v>2853</v>
      </c>
      <c r="E41" s="91" t="s">
        <v>170</v>
      </c>
      <c r="F41" s="92">
        <v>180</v>
      </c>
      <c r="G41" s="92"/>
      <c r="H41" s="93">
        <f t="shared" si="4"/>
        <v>0</v>
      </c>
      <c r="I41" s="92">
        <f t="shared" si="1"/>
        <v>0</v>
      </c>
      <c r="J41" s="130" t="e">
        <f t="shared" si="0"/>
        <v>#DIV/0!</v>
      </c>
      <c r="K41" s="133">
        <f t="shared" si="2"/>
        <v>0</v>
      </c>
      <c r="L41" s="67">
        <f t="shared" si="3"/>
        <v>0</v>
      </c>
    </row>
    <row r="42" spans="1:12" s="86" customFormat="1" ht="38.25" x14ac:dyDescent="0.2">
      <c r="A42" s="89" t="s">
        <v>2511</v>
      </c>
      <c r="B42" s="90" t="s">
        <v>382</v>
      </c>
      <c r="C42" s="75">
        <v>91926</v>
      </c>
      <c r="D42" s="75" t="s">
        <v>2854</v>
      </c>
      <c r="E42" s="91" t="s">
        <v>170</v>
      </c>
      <c r="F42" s="92">
        <v>2400</v>
      </c>
      <c r="G42" s="92"/>
      <c r="H42" s="93">
        <f t="shared" si="4"/>
        <v>0</v>
      </c>
      <c r="I42" s="92">
        <f t="shared" si="1"/>
        <v>0</v>
      </c>
      <c r="J42" s="130" t="e">
        <f t="shared" si="0"/>
        <v>#DIV/0!</v>
      </c>
      <c r="K42" s="133">
        <f t="shared" si="2"/>
        <v>0</v>
      </c>
      <c r="L42" s="67">
        <f t="shared" si="3"/>
        <v>0</v>
      </c>
    </row>
    <row r="43" spans="1:12" s="86" customFormat="1" ht="25.5" x14ac:dyDescent="0.2">
      <c r="A43" s="89" t="s">
        <v>2512</v>
      </c>
      <c r="B43" s="90" t="s">
        <v>557</v>
      </c>
      <c r="C43" s="75" t="s">
        <v>2516</v>
      </c>
      <c r="D43" s="75" t="s">
        <v>2855</v>
      </c>
      <c r="E43" s="91" t="s">
        <v>151</v>
      </c>
      <c r="F43" s="92">
        <v>9</v>
      </c>
      <c r="G43" s="92"/>
      <c r="H43" s="93">
        <f t="shared" si="4"/>
        <v>0</v>
      </c>
      <c r="I43" s="92">
        <f t="shared" si="1"/>
        <v>0</v>
      </c>
      <c r="J43" s="130" t="e">
        <f t="shared" si="0"/>
        <v>#DIV/0!</v>
      </c>
      <c r="K43" s="133">
        <f t="shared" si="2"/>
        <v>0</v>
      </c>
      <c r="L43" s="67">
        <f t="shared" si="3"/>
        <v>0</v>
      </c>
    </row>
    <row r="44" spans="1:12" s="86" customFormat="1" ht="38.25" x14ac:dyDescent="0.2">
      <c r="A44" s="89" t="s">
        <v>2513</v>
      </c>
      <c r="B44" s="90" t="s">
        <v>382</v>
      </c>
      <c r="C44" s="75">
        <v>91931</v>
      </c>
      <c r="D44" s="75" t="s">
        <v>2856</v>
      </c>
      <c r="E44" s="91" t="s">
        <v>170</v>
      </c>
      <c r="F44" s="92">
        <v>588</v>
      </c>
      <c r="G44" s="92"/>
      <c r="H44" s="93">
        <f t="shared" si="4"/>
        <v>0</v>
      </c>
      <c r="I44" s="92">
        <f t="shared" si="1"/>
        <v>0</v>
      </c>
      <c r="J44" s="130" t="e">
        <f t="shared" si="0"/>
        <v>#DIV/0!</v>
      </c>
      <c r="K44" s="133">
        <f t="shared" si="2"/>
        <v>0</v>
      </c>
      <c r="L44" s="67">
        <f t="shared" si="3"/>
        <v>0</v>
      </c>
    </row>
    <row r="45" spans="1:12" s="86" customFormat="1" x14ac:dyDescent="0.2">
      <c r="A45" s="114" t="s">
        <v>2603</v>
      </c>
      <c r="B45" s="114"/>
      <c r="C45" s="114"/>
      <c r="D45" s="114" t="s">
        <v>2517</v>
      </c>
      <c r="E45" s="114"/>
      <c r="F45" s="119"/>
      <c r="G45" s="116"/>
      <c r="H45" s="121"/>
      <c r="I45" s="115">
        <f>SUM(I46:I68)</f>
        <v>0</v>
      </c>
      <c r="J45" s="118" t="e">
        <f t="shared" si="0"/>
        <v>#DIV/0!</v>
      </c>
      <c r="K45" s="133">
        <f t="shared" si="2"/>
        <v>0</v>
      </c>
      <c r="L45" s="67">
        <f t="shared" si="3"/>
        <v>0</v>
      </c>
    </row>
    <row r="46" spans="1:12" s="86" customFormat="1" ht="25.5" x14ac:dyDescent="0.2">
      <c r="A46" s="89" t="s">
        <v>2518</v>
      </c>
      <c r="B46" s="90" t="s">
        <v>557</v>
      </c>
      <c r="C46" s="75" t="s">
        <v>2558</v>
      </c>
      <c r="D46" s="75" t="s">
        <v>2857</v>
      </c>
      <c r="E46" s="91" t="s">
        <v>151</v>
      </c>
      <c r="F46" s="92">
        <v>6</v>
      </c>
      <c r="G46" s="92"/>
      <c r="H46" s="93">
        <f t="shared" si="4"/>
        <v>0</v>
      </c>
      <c r="I46" s="92">
        <f t="shared" si="1"/>
        <v>0</v>
      </c>
      <c r="J46" s="130" t="e">
        <f t="shared" si="0"/>
        <v>#DIV/0!</v>
      </c>
      <c r="K46" s="133">
        <f t="shared" si="2"/>
        <v>0</v>
      </c>
      <c r="L46" s="67">
        <f t="shared" si="3"/>
        <v>0</v>
      </c>
    </row>
    <row r="47" spans="1:12" s="85" customFormat="1" ht="25.5" x14ac:dyDescent="0.2">
      <c r="A47" s="89" t="s">
        <v>2519</v>
      </c>
      <c r="B47" s="90" t="s">
        <v>557</v>
      </c>
      <c r="C47" s="75" t="s">
        <v>2559</v>
      </c>
      <c r="D47" s="75" t="s">
        <v>2858</v>
      </c>
      <c r="E47" s="91" t="s">
        <v>151</v>
      </c>
      <c r="F47" s="92">
        <v>6</v>
      </c>
      <c r="G47" s="92"/>
      <c r="H47" s="93">
        <f t="shared" si="4"/>
        <v>0</v>
      </c>
      <c r="I47" s="92">
        <f t="shared" si="1"/>
        <v>0</v>
      </c>
      <c r="J47" s="130" t="e">
        <f t="shared" si="0"/>
        <v>#DIV/0!</v>
      </c>
      <c r="K47" s="133">
        <f t="shared" si="2"/>
        <v>0</v>
      </c>
      <c r="L47" s="67">
        <f t="shared" si="3"/>
        <v>0</v>
      </c>
    </row>
    <row r="48" spans="1:12" ht="25.5" x14ac:dyDescent="0.2">
      <c r="A48" s="89" t="s">
        <v>2520</v>
      </c>
      <c r="B48" s="90" t="s">
        <v>557</v>
      </c>
      <c r="C48" s="75" t="s">
        <v>2560</v>
      </c>
      <c r="D48" s="75" t="s">
        <v>2859</v>
      </c>
      <c r="E48" s="91" t="s">
        <v>151</v>
      </c>
      <c r="F48" s="92">
        <v>6</v>
      </c>
      <c r="G48" s="92"/>
      <c r="H48" s="93">
        <f t="shared" si="4"/>
        <v>0</v>
      </c>
      <c r="I48" s="92">
        <f t="shared" si="1"/>
        <v>0</v>
      </c>
      <c r="J48" s="130" t="e">
        <f t="shared" si="0"/>
        <v>#DIV/0!</v>
      </c>
      <c r="K48" s="133">
        <f t="shared" si="2"/>
        <v>0</v>
      </c>
      <c r="L48" s="67">
        <f t="shared" si="3"/>
        <v>0</v>
      </c>
    </row>
    <row r="49" spans="1:12" s="85" customFormat="1" ht="25.5" x14ac:dyDescent="0.2">
      <c r="A49" s="89" t="s">
        <v>2521</v>
      </c>
      <c r="B49" s="90" t="s">
        <v>557</v>
      </c>
      <c r="C49" s="75" t="s">
        <v>2561</v>
      </c>
      <c r="D49" s="75" t="s">
        <v>2860</v>
      </c>
      <c r="E49" s="91" t="s">
        <v>151</v>
      </c>
      <c r="F49" s="92">
        <v>6</v>
      </c>
      <c r="G49" s="92"/>
      <c r="H49" s="93">
        <f t="shared" si="4"/>
        <v>0</v>
      </c>
      <c r="I49" s="92">
        <f t="shared" si="1"/>
        <v>0</v>
      </c>
      <c r="J49" s="130" t="e">
        <f t="shared" si="0"/>
        <v>#DIV/0!</v>
      </c>
      <c r="K49" s="133">
        <f t="shared" si="2"/>
        <v>0</v>
      </c>
      <c r="L49" s="67">
        <f t="shared" si="3"/>
        <v>0</v>
      </c>
    </row>
    <row r="50" spans="1:12" s="85" customFormat="1" ht="25.5" x14ac:dyDescent="0.2">
      <c r="A50" s="89" t="s">
        <v>2522</v>
      </c>
      <c r="B50" s="90" t="s">
        <v>557</v>
      </c>
      <c r="C50" s="75" t="s">
        <v>2562</v>
      </c>
      <c r="D50" s="75" t="s">
        <v>2861</v>
      </c>
      <c r="E50" s="91" t="s">
        <v>151</v>
      </c>
      <c r="F50" s="92">
        <v>6</v>
      </c>
      <c r="G50" s="92"/>
      <c r="H50" s="93">
        <f t="shared" si="4"/>
        <v>0</v>
      </c>
      <c r="I50" s="92">
        <f t="shared" si="1"/>
        <v>0</v>
      </c>
      <c r="J50" s="130" t="e">
        <f t="shared" si="0"/>
        <v>#DIV/0!</v>
      </c>
      <c r="K50" s="133">
        <f t="shared" si="2"/>
        <v>0</v>
      </c>
      <c r="L50" s="67">
        <f t="shared" si="3"/>
        <v>0</v>
      </c>
    </row>
    <row r="51" spans="1:12" s="85" customFormat="1" ht="25.5" x14ac:dyDescent="0.2">
      <c r="A51" s="89" t="s">
        <v>2523</v>
      </c>
      <c r="B51" s="90" t="s">
        <v>557</v>
      </c>
      <c r="C51" s="75" t="s">
        <v>2563</v>
      </c>
      <c r="D51" s="75" t="s">
        <v>2862</v>
      </c>
      <c r="E51" s="91" t="s">
        <v>151</v>
      </c>
      <c r="F51" s="92">
        <v>3</v>
      </c>
      <c r="G51" s="92"/>
      <c r="H51" s="93">
        <f t="shared" si="4"/>
        <v>0</v>
      </c>
      <c r="I51" s="92">
        <f t="shared" si="1"/>
        <v>0</v>
      </c>
      <c r="J51" s="130" t="e">
        <f t="shared" si="0"/>
        <v>#DIV/0!</v>
      </c>
      <c r="K51" s="133">
        <f t="shared" si="2"/>
        <v>0</v>
      </c>
      <c r="L51" s="67">
        <f t="shared" si="3"/>
        <v>0</v>
      </c>
    </row>
    <row r="52" spans="1:12" s="85" customFormat="1" ht="30.75" customHeight="1" x14ac:dyDescent="0.2">
      <c r="A52" s="89" t="s">
        <v>2524</v>
      </c>
      <c r="B52" s="90" t="s">
        <v>557</v>
      </c>
      <c r="C52" s="75" t="s">
        <v>2564</v>
      </c>
      <c r="D52" s="75" t="s">
        <v>2863</v>
      </c>
      <c r="E52" s="91" t="s">
        <v>151</v>
      </c>
      <c r="F52" s="92">
        <v>3</v>
      </c>
      <c r="G52" s="92"/>
      <c r="H52" s="93">
        <f t="shared" si="4"/>
        <v>0</v>
      </c>
      <c r="I52" s="92">
        <f t="shared" si="1"/>
        <v>0</v>
      </c>
      <c r="J52" s="130" t="e">
        <f t="shared" si="0"/>
        <v>#DIV/0!</v>
      </c>
      <c r="K52" s="133">
        <f t="shared" si="2"/>
        <v>0</v>
      </c>
      <c r="L52" s="67">
        <f t="shared" si="3"/>
        <v>0</v>
      </c>
    </row>
    <row r="53" spans="1:12" s="85" customFormat="1" ht="25.5" x14ac:dyDescent="0.2">
      <c r="A53" s="89" t="s">
        <v>2525</v>
      </c>
      <c r="B53" s="90" t="s">
        <v>557</v>
      </c>
      <c r="C53" s="75" t="s">
        <v>2565</v>
      </c>
      <c r="D53" s="75" t="s">
        <v>2864</v>
      </c>
      <c r="E53" s="91" t="s">
        <v>151</v>
      </c>
      <c r="F53" s="92">
        <v>9</v>
      </c>
      <c r="G53" s="92"/>
      <c r="H53" s="93">
        <f t="shared" si="4"/>
        <v>0</v>
      </c>
      <c r="I53" s="92">
        <f t="shared" si="1"/>
        <v>0</v>
      </c>
      <c r="J53" s="130" t="e">
        <f t="shared" si="0"/>
        <v>#DIV/0!</v>
      </c>
      <c r="K53" s="133">
        <f t="shared" si="2"/>
        <v>0</v>
      </c>
      <c r="L53" s="67">
        <f t="shared" si="3"/>
        <v>0</v>
      </c>
    </row>
    <row r="54" spans="1:12" s="85" customFormat="1" x14ac:dyDescent="0.2">
      <c r="A54" s="89" t="s">
        <v>2526</v>
      </c>
      <c r="B54" s="90" t="s">
        <v>557</v>
      </c>
      <c r="C54" s="75" t="s">
        <v>2566</v>
      </c>
      <c r="D54" s="75" t="s">
        <v>2567</v>
      </c>
      <c r="E54" s="91" t="s">
        <v>151</v>
      </c>
      <c r="F54" s="92">
        <v>9</v>
      </c>
      <c r="G54" s="92"/>
      <c r="H54" s="93">
        <f t="shared" si="4"/>
        <v>0</v>
      </c>
      <c r="I54" s="92">
        <f t="shared" si="1"/>
        <v>0</v>
      </c>
      <c r="J54" s="130" t="e">
        <f t="shared" si="0"/>
        <v>#DIV/0!</v>
      </c>
      <c r="K54" s="133">
        <f t="shared" si="2"/>
        <v>0</v>
      </c>
      <c r="L54" s="67">
        <f t="shared" si="3"/>
        <v>0</v>
      </c>
    </row>
    <row r="55" spans="1:12" s="85" customFormat="1" x14ac:dyDescent="0.2">
      <c r="A55" s="89" t="s">
        <v>2527</v>
      </c>
      <c r="B55" s="90" t="s">
        <v>557</v>
      </c>
      <c r="C55" s="75" t="s">
        <v>2568</v>
      </c>
      <c r="D55" s="75" t="s">
        <v>2569</v>
      </c>
      <c r="E55" s="91" t="s">
        <v>151</v>
      </c>
      <c r="F55" s="92">
        <v>6</v>
      </c>
      <c r="G55" s="92"/>
      <c r="H55" s="93">
        <f t="shared" si="4"/>
        <v>0</v>
      </c>
      <c r="I55" s="92">
        <f t="shared" si="1"/>
        <v>0</v>
      </c>
      <c r="J55" s="130" t="e">
        <f t="shared" si="0"/>
        <v>#DIV/0!</v>
      </c>
      <c r="K55" s="133">
        <f t="shared" si="2"/>
        <v>0</v>
      </c>
      <c r="L55" s="67">
        <f t="shared" si="3"/>
        <v>0</v>
      </c>
    </row>
    <row r="56" spans="1:12" s="67" customFormat="1" ht="25.5" x14ac:dyDescent="0.2">
      <c r="A56" s="89" t="s">
        <v>2528</v>
      </c>
      <c r="B56" s="90" t="s">
        <v>557</v>
      </c>
      <c r="C56" s="75" t="s">
        <v>2570</v>
      </c>
      <c r="D56" s="75" t="s">
        <v>2571</v>
      </c>
      <c r="E56" s="91" t="s">
        <v>151</v>
      </c>
      <c r="F56" s="92">
        <v>3</v>
      </c>
      <c r="G56" s="92"/>
      <c r="H56" s="93">
        <f t="shared" si="4"/>
        <v>0</v>
      </c>
      <c r="I56" s="92">
        <f t="shared" si="1"/>
        <v>0</v>
      </c>
      <c r="J56" s="130" t="e">
        <f t="shared" si="0"/>
        <v>#DIV/0!</v>
      </c>
      <c r="K56" s="133">
        <f t="shared" si="2"/>
        <v>0</v>
      </c>
      <c r="L56" s="67">
        <f t="shared" si="3"/>
        <v>0</v>
      </c>
    </row>
    <row r="57" spans="1:12" s="87" customFormat="1" x14ac:dyDescent="0.2">
      <c r="A57" s="89" t="s">
        <v>2529</v>
      </c>
      <c r="B57" s="90" t="s">
        <v>557</v>
      </c>
      <c r="C57" s="75" t="s">
        <v>2572</v>
      </c>
      <c r="D57" s="75" t="s">
        <v>2573</v>
      </c>
      <c r="E57" s="91" t="s">
        <v>151</v>
      </c>
      <c r="F57" s="92">
        <v>9</v>
      </c>
      <c r="G57" s="92"/>
      <c r="H57" s="93">
        <f t="shared" si="4"/>
        <v>0</v>
      </c>
      <c r="I57" s="92">
        <f t="shared" si="1"/>
        <v>0</v>
      </c>
      <c r="J57" s="130" t="e">
        <f t="shared" si="0"/>
        <v>#DIV/0!</v>
      </c>
      <c r="K57" s="133">
        <f t="shared" si="2"/>
        <v>0</v>
      </c>
      <c r="L57" s="67">
        <f t="shared" si="3"/>
        <v>0</v>
      </c>
    </row>
    <row r="58" spans="1:12" s="86" customFormat="1" ht="25.5" x14ac:dyDescent="0.2">
      <c r="A58" s="89" t="s">
        <v>2530</v>
      </c>
      <c r="B58" s="90" t="s">
        <v>557</v>
      </c>
      <c r="C58" s="75" t="s">
        <v>2574</v>
      </c>
      <c r="D58" s="75" t="s">
        <v>2865</v>
      </c>
      <c r="E58" s="91" t="s">
        <v>151</v>
      </c>
      <c r="F58" s="92">
        <v>3</v>
      </c>
      <c r="G58" s="92"/>
      <c r="H58" s="93">
        <f t="shared" si="4"/>
        <v>0</v>
      </c>
      <c r="I58" s="92">
        <f t="shared" si="1"/>
        <v>0</v>
      </c>
      <c r="J58" s="130" t="e">
        <f t="shared" si="0"/>
        <v>#DIV/0!</v>
      </c>
      <c r="K58" s="133">
        <f t="shared" si="2"/>
        <v>0</v>
      </c>
      <c r="L58" s="67">
        <f t="shared" si="3"/>
        <v>0</v>
      </c>
    </row>
    <row r="59" spans="1:12" s="86" customFormat="1" ht="25.5" x14ac:dyDescent="0.2">
      <c r="A59" s="89" t="s">
        <v>2531</v>
      </c>
      <c r="B59" s="90" t="s">
        <v>557</v>
      </c>
      <c r="C59" s="75" t="s">
        <v>2575</v>
      </c>
      <c r="D59" s="75" t="s">
        <v>2866</v>
      </c>
      <c r="E59" s="91" t="s">
        <v>151</v>
      </c>
      <c r="F59" s="92">
        <v>3</v>
      </c>
      <c r="G59" s="92"/>
      <c r="H59" s="93">
        <f>ROUND(G59 * (1 +$J$6), 2)</f>
        <v>0</v>
      </c>
      <c r="I59" s="92">
        <f t="shared" si="1"/>
        <v>0</v>
      </c>
      <c r="J59" s="130" t="e">
        <f t="shared" si="0"/>
        <v>#DIV/0!</v>
      </c>
      <c r="K59" s="133">
        <f t="shared" si="2"/>
        <v>0</v>
      </c>
      <c r="L59" s="67">
        <f t="shared" si="3"/>
        <v>0</v>
      </c>
    </row>
    <row r="60" spans="1:12" s="86" customFormat="1" ht="25.5" x14ac:dyDescent="0.2">
      <c r="A60" s="89" t="s">
        <v>2532</v>
      </c>
      <c r="B60" s="90" t="s">
        <v>557</v>
      </c>
      <c r="C60" s="75" t="s">
        <v>2576</v>
      </c>
      <c r="D60" s="75" t="s">
        <v>2867</v>
      </c>
      <c r="E60" s="91" t="s">
        <v>151</v>
      </c>
      <c r="F60" s="92">
        <v>1</v>
      </c>
      <c r="G60" s="92"/>
      <c r="H60" s="93">
        <f t="shared" ref="H60:H67" si="5">ROUND(G60 * (1 +$J$6), 2)</f>
        <v>0</v>
      </c>
      <c r="I60" s="92">
        <f t="shared" si="1"/>
        <v>0</v>
      </c>
      <c r="J60" s="130" t="e">
        <f t="shared" si="0"/>
        <v>#DIV/0!</v>
      </c>
      <c r="K60" s="133">
        <f t="shared" si="2"/>
        <v>0</v>
      </c>
      <c r="L60" s="67">
        <f t="shared" si="3"/>
        <v>0</v>
      </c>
    </row>
    <row r="61" spans="1:12" s="86" customFormat="1" ht="25.5" x14ac:dyDescent="0.2">
      <c r="A61" s="89" t="s">
        <v>2533</v>
      </c>
      <c r="B61" s="90" t="s">
        <v>557</v>
      </c>
      <c r="C61" s="75" t="s">
        <v>2577</v>
      </c>
      <c r="D61" s="75" t="s">
        <v>2868</v>
      </c>
      <c r="E61" s="91" t="s">
        <v>151</v>
      </c>
      <c r="F61" s="92">
        <v>2</v>
      </c>
      <c r="G61" s="92"/>
      <c r="H61" s="93">
        <f t="shared" si="5"/>
        <v>0</v>
      </c>
      <c r="I61" s="92">
        <f t="shared" si="1"/>
        <v>0</v>
      </c>
      <c r="J61" s="130" t="e">
        <f t="shared" si="0"/>
        <v>#DIV/0!</v>
      </c>
      <c r="K61" s="133">
        <f t="shared" si="2"/>
        <v>0</v>
      </c>
      <c r="L61" s="67">
        <f t="shared" si="3"/>
        <v>0</v>
      </c>
    </row>
    <row r="62" spans="1:12" s="86" customFormat="1" ht="25.5" x14ac:dyDescent="0.2">
      <c r="A62" s="89" t="s">
        <v>2534</v>
      </c>
      <c r="B62" s="90" t="s">
        <v>557</v>
      </c>
      <c r="C62" s="75" t="s">
        <v>2578</v>
      </c>
      <c r="D62" s="75" t="s">
        <v>2869</v>
      </c>
      <c r="E62" s="91" t="s">
        <v>151</v>
      </c>
      <c r="F62" s="92">
        <v>3</v>
      </c>
      <c r="G62" s="92"/>
      <c r="H62" s="93">
        <f t="shared" si="5"/>
        <v>0</v>
      </c>
      <c r="I62" s="92">
        <f t="shared" si="1"/>
        <v>0</v>
      </c>
      <c r="J62" s="130" t="e">
        <f t="shared" si="0"/>
        <v>#DIV/0!</v>
      </c>
      <c r="K62" s="133">
        <f t="shared" si="2"/>
        <v>0</v>
      </c>
      <c r="L62" s="67">
        <f t="shared" si="3"/>
        <v>0</v>
      </c>
    </row>
    <row r="63" spans="1:12" s="86" customFormat="1" ht="25.5" x14ac:dyDescent="0.2">
      <c r="A63" s="89" t="s">
        <v>2535</v>
      </c>
      <c r="B63" s="90" t="s">
        <v>557</v>
      </c>
      <c r="C63" s="75" t="s">
        <v>2579</v>
      </c>
      <c r="D63" s="75" t="s">
        <v>2870</v>
      </c>
      <c r="E63" s="91" t="s">
        <v>151</v>
      </c>
      <c r="F63" s="92">
        <v>3</v>
      </c>
      <c r="G63" s="92"/>
      <c r="H63" s="93">
        <f t="shared" si="5"/>
        <v>0</v>
      </c>
      <c r="I63" s="92">
        <f t="shared" si="1"/>
        <v>0</v>
      </c>
      <c r="J63" s="130" t="e">
        <f t="shared" si="0"/>
        <v>#DIV/0!</v>
      </c>
      <c r="K63" s="133">
        <f t="shared" si="2"/>
        <v>0</v>
      </c>
      <c r="L63" s="67">
        <f t="shared" si="3"/>
        <v>0</v>
      </c>
    </row>
    <row r="64" spans="1:12" s="86" customFormat="1" ht="25.5" x14ac:dyDescent="0.2">
      <c r="A64" s="89" t="s">
        <v>2536</v>
      </c>
      <c r="B64" s="90" t="s">
        <v>557</v>
      </c>
      <c r="C64" s="75" t="s">
        <v>2580</v>
      </c>
      <c r="D64" s="75" t="s">
        <v>2871</v>
      </c>
      <c r="E64" s="91" t="s">
        <v>151</v>
      </c>
      <c r="F64" s="92">
        <v>2</v>
      </c>
      <c r="G64" s="92"/>
      <c r="H64" s="93">
        <f t="shared" si="5"/>
        <v>0</v>
      </c>
      <c r="I64" s="92">
        <f t="shared" si="1"/>
        <v>0</v>
      </c>
      <c r="J64" s="130" t="e">
        <f t="shared" si="0"/>
        <v>#DIV/0!</v>
      </c>
      <c r="K64" s="133">
        <f t="shared" si="2"/>
        <v>0</v>
      </c>
      <c r="L64" s="67">
        <f t="shared" si="3"/>
        <v>0</v>
      </c>
    </row>
    <row r="65" spans="1:12" s="86" customFormat="1" ht="25.5" x14ac:dyDescent="0.2">
      <c r="A65" s="89" t="s">
        <v>2537</v>
      </c>
      <c r="B65" s="90" t="s">
        <v>557</v>
      </c>
      <c r="C65" s="75" t="s">
        <v>2581</v>
      </c>
      <c r="D65" s="75" t="s">
        <v>2872</v>
      </c>
      <c r="E65" s="91" t="s">
        <v>151</v>
      </c>
      <c r="F65" s="92">
        <v>4</v>
      </c>
      <c r="G65" s="92"/>
      <c r="H65" s="93">
        <f t="shared" si="5"/>
        <v>0</v>
      </c>
      <c r="I65" s="92">
        <f t="shared" si="1"/>
        <v>0</v>
      </c>
      <c r="J65" s="130" t="e">
        <f t="shared" si="0"/>
        <v>#DIV/0!</v>
      </c>
      <c r="K65" s="133">
        <f t="shared" si="2"/>
        <v>0</v>
      </c>
      <c r="L65" s="67">
        <f t="shared" si="3"/>
        <v>0</v>
      </c>
    </row>
    <row r="66" spans="1:12" s="86" customFormat="1" ht="25.5" x14ac:dyDescent="0.2">
      <c r="A66" s="89" t="s">
        <v>2538</v>
      </c>
      <c r="B66" s="90" t="s">
        <v>557</v>
      </c>
      <c r="C66" s="75" t="s">
        <v>2582</v>
      </c>
      <c r="D66" s="75" t="s">
        <v>2873</v>
      </c>
      <c r="E66" s="91" t="s">
        <v>151</v>
      </c>
      <c r="F66" s="92">
        <v>3</v>
      </c>
      <c r="G66" s="92"/>
      <c r="H66" s="93">
        <f t="shared" si="5"/>
        <v>0</v>
      </c>
      <c r="I66" s="92">
        <f t="shared" si="1"/>
        <v>0</v>
      </c>
      <c r="J66" s="130" t="e">
        <f t="shared" si="0"/>
        <v>#DIV/0!</v>
      </c>
      <c r="K66" s="133">
        <f t="shared" si="2"/>
        <v>0</v>
      </c>
      <c r="L66" s="67">
        <f t="shared" si="3"/>
        <v>0</v>
      </c>
    </row>
    <row r="67" spans="1:12" s="86" customFormat="1" ht="25.5" x14ac:dyDescent="0.2">
      <c r="A67" s="89" t="s">
        <v>2539</v>
      </c>
      <c r="B67" s="90" t="s">
        <v>557</v>
      </c>
      <c r="C67" s="75" t="s">
        <v>2583</v>
      </c>
      <c r="D67" s="75" t="s">
        <v>2874</v>
      </c>
      <c r="E67" s="91" t="s">
        <v>151</v>
      </c>
      <c r="F67" s="92">
        <v>3</v>
      </c>
      <c r="G67" s="92"/>
      <c r="H67" s="93">
        <f t="shared" si="5"/>
        <v>0</v>
      </c>
      <c r="I67" s="92">
        <f t="shared" si="1"/>
        <v>0</v>
      </c>
      <c r="J67" s="130" t="e">
        <f t="shared" si="0"/>
        <v>#DIV/0!</v>
      </c>
      <c r="K67" s="133">
        <f t="shared" si="2"/>
        <v>0</v>
      </c>
      <c r="L67" s="67">
        <f t="shared" si="3"/>
        <v>0</v>
      </c>
    </row>
    <row r="68" spans="1:12" s="86" customFormat="1" ht="38.25" x14ac:dyDescent="0.2">
      <c r="A68" s="89" t="s">
        <v>2540</v>
      </c>
      <c r="B68" s="90" t="s">
        <v>557</v>
      </c>
      <c r="C68" s="75" t="s">
        <v>2584</v>
      </c>
      <c r="D68" s="75" t="s">
        <v>2875</v>
      </c>
      <c r="E68" s="91" t="s">
        <v>151</v>
      </c>
      <c r="F68" s="92">
        <v>6</v>
      </c>
      <c r="G68" s="92"/>
      <c r="H68" s="93">
        <f>ROUND(G68 * (1 +$J$6), 2)</f>
        <v>0</v>
      </c>
      <c r="I68" s="92">
        <f t="shared" si="1"/>
        <v>0</v>
      </c>
      <c r="J68" s="130" t="e">
        <f t="shared" si="0"/>
        <v>#DIV/0!</v>
      </c>
      <c r="K68" s="133">
        <f t="shared" si="2"/>
        <v>0</v>
      </c>
      <c r="L68" s="67">
        <f t="shared" si="3"/>
        <v>0</v>
      </c>
    </row>
    <row r="69" spans="1:12" s="86" customFormat="1" x14ac:dyDescent="0.2">
      <c r="A69" s="117" t="s">
        <v>2586</v>
      </c>
      <c r="B69" s="122"/>
      <c r="C69" s="117"/>
      <c r="D69" s="117" t="s">
        <v>2585</v>
      </c>
      <c r="E69" s="120"/>
      <c r="F69" s="121"/>
      <c r="G69" s="121"/>
      <c r="H69" s="121"/>
      <c r="I69" s="115">
        <f>SUM(I70:I85)</f>
        <v>0</v>
      </c>
      <c r="J69" s="118" t="e">
        <f t="shared" si="0"/>
        <v>#DIV/0!</v>
      </c>
      <c r="K69" s="133">
        <f t="shared" si="2"/>
        <v>0</v>
      </c>
      <c r="L69" s="67">
        <f t="shared" si="3"/>
        <v>0</v>
      </c>
    </row>
    <row r="70" spans="1:12" s="86" customFormat="1" ht="25.5" x14ac:dyDescent="0.2">
      <c r="A70" s="75" t="s">
        <v>2587</v>
      </c>
      <c r="B70" s="90" t="s">
        <v>382</v>
      </c>
      <c r="C70" s="75">
        <v>89355</v>
      </c>
      <c r="D70" s="75" t="s">
        <v>2610</v>
      </c>
      <c r="E70" s="91" t="s">
        <v>170</v>
      </c>
      <c r="F70" s="92">
        <v>18</v>
      </c>
      <c r="G70" s="92"/>
      <c r="H70" s="93">
        <f t="shared" si="4"/>
        <v>0</v>
      </c>
      <c r="I70" s="92">
        <f t="shared" si="1"/>
        <v>0</v>
      </c>
      <c r="J70" s="130" t="e">
        <f t="shared" si="0"/>
        <v>#DIV/0!</v>
      </c>
      <c r="K70" s="133">
        <f t="shared" si="2"/>
        <v>0</v>
      </c>
      <c r="L70" s="67">
        <f t="shared" si="3"/>
        <v>0</v>
      </c>
    </row>
    <row r="71" spans="1:12" s="86" customFormat="1" ht="25.5" x14ac:dyDescent="0.2">
      <c r="A71" s="75" t="s">
        <v>2588</v>
      </c>
      <c r="B71" s="90" t="s">
        <v>382</v>
      </c>
      <c r="C71" s="75">
        <v>94652</v>
      </c>
      <c r="D71" s="75" t="s">
        <v>2876</v>
      </c>
      <c r="E71" s="91" t="s">
        <v>170</v>
      </c>
      <c r="F71" s="92">
        <v>510</v>
      </c>
      <c r="G71" s="92"/>
      <c r="H71" s="93">
        <f t="shared" si="4"/>
        <v>0</v>
      </c>
      <c r="I71" s="92">
        <f t="shared" si="1"/>
        <v>0</v>
      </c>
      <c r="J71" s="130" t="e">
        <f t="shared" si="0"/>
        <v>#DIV/0!</v>
      </c>
      <c r="K71" s="133">
        <f t="shared" si="2"/>
        <v>0</v>
      </c>
      <c r="L71" s="67">
        <f t="shared" si="3"/>
        <v>0</v>
      </c>
    </row>
    <row r="72" spans="1:12" s="85" customFormat="1" ht="25.5" x14ac:dyDescent="0.2">
      <c r="A72" s="75" t="s">
        <v>2589</v>
      </c>
      <c r="B72" s="90" t="s">
        <v>382</v>
      </c>
      <c r="C72" s="75">
        <v>94654</v>
      </c>
      <c r="D72" s="75" t="s">
        <v>2877</v>
      </c>
      <c r="E72" s="91" t="s">
        <v>170</v>
      </c>
      <c r="F72" s="92">
        <v>54</v>
      </c>
      <c r="G72" s="92"/>
      <c r="H72" s="93">
        <f t="shared" si="4"/>
        <v>0</v>
      </c>
      <c r="I72" s="92">
        <f t="shared" si="1"/>
        <v>0</v>
      </c>
      <c r="J72" s="130" t="e">
        <f t="shared" si="0"/>
        <v>#DIV/0!</v>
      </c>
      <c r="K72" s="133">
        <f t="shared" si="2"/>
        <v>0</v>
      </c>
      <c r="L72" s="67">
        <f t="shared" si="3"/>
        <v>0</v>
      </c>
    </row>
    <row r="73" spans="1:12" ht="25.5" x14ac:dyDescent="0.2">
      <c r="A73" s="75" t="s">
        <v>2590</v>
      </c>
      <c r="B73" s="90" t="s">
        <v>382</v>
      </c>
      <c r="C73" s="75">
        <v>94655</v>
      </c>
      <c r="D73" s="75" t="s">
        <v>2878</v>
      </c>
      <c r="E73" s="91" t="s">
        <v>170</v>
      </c>
      <c r="F73" s="92">
        <v>18</v>
      </c>
      <c r="G73" s="92"/>
      <c r="H73" s="93">
        <f t="shared" si="4"/>
        <v>0</v>
      </c>
      <c r="I73" s="92">
        <f t="shared" si="1"/>
        <v>0</v>
      </c>
      <c r="J73" s="130" t="e">
        <f t="shared" si="0"/>
        <v>#DIV/0!</v>
      </c>
      <c r="K73" s="133">
        <f t="shared" si="2"/>
        <v>0</v>
      </c>
      <c r="L73" s="67">
        <f t="shared" si="3"/>
        <v>0</v>
      </c>
    </row>
    <row r="74" spans="1:12" ht="38.25" x14ac:dyDescent="0.2">
      <c r="A74" s="75" t="s">
        <v>2591</v>
      </c>
      <c r="B74" s="90" t="s">
        <v>382</v>
      </c>
      <c r="C74" s="75">
        <v>105140</v>
      </c>
      <c r="D74" s="75" t="s">
        <v>2879</v>
      </c>
      <c r="E74" s="91" t="s">
        <v>151</v>
      </c>
      <c r="F74" s="92">
        <v>300</v>
      </c>
      <c r="G74" s="92"/>
      <c r="H74" s="93">
        <f t="shared" si="4"/>
        <v>0</v>
      </c>
      <c r="I74" s="92">
        <f t="shared" si="1"/>
        <v>0</v>
      </c>
      <c r="J74" s="130" t="e">
        <f t="shared" ref="J74:J137" si="6">I74 / $J$247</f>
        <v>#DIV/0!</v>
      </c>
      <c r="K74" s="133">
        <f t="shared" si="2"/>
        <v>0</v>
      </c>
      <c r="L74" s="67">
        <f t="shared" si="3"/>
        <v>0</v>
      </c>
    </row>
    <row r="75" spans="1:12" s="85" customFormat="1" ht="25.5" x14ac:dyDescent="0.2">
      <c r="A75" s="75" t="s">
        <v>2592</v>
      </c>
      <c r="B75" s="90" t="s">
        <v>382</v>
      </c>
      <c r="C75" s="75">
        <v>89358</v>
      </c>
      <c r="D75" s="75" t="s">
        <v>2880</v>
      </c>
      <c r="E75" s="91" t="s">
        <v>151</v>
      </c>
      <c r="F75" s="92">
        <v>15</v>
      </c>
      <c r="G75" s="92"/>
      <c r="H75" s="93">
        <f t="shared" si="4"/>
        <v>0</v>
      </c>
      <c r="I75" s="92">
        <f t="shared" ref="I75:I138" si="7">ROUND(F75 * H75, 2)</f>
        <v>0</v>
      </c>
      <c r="J75" s="130" t="e">
        <f t="shared" si="6"/>
        <v>#DIV/0!</v>
      </c>
      <c r="K75" s="133">
        <f t="shared" si="2"/>
        <v>0</v>
      </c>
      <c r="L75" s="67">
        <f t="shared" si="3"/>
        <v>0</v>
      </c>
    </row>
    <row r="76" spans="1:12" s="85" customFormat="1" ht="25.5" x14ac:dyDescent="0.2">
      <c r="A76" s="75" t="s">
        <v>2593</v>
      </c>
      <c r="B76" s="90" t="s">
        <v>382</v>
      </c>
      <c r="C76" s="75">
        <v>89506</v>
      </c>
      <c r="D76" s="75" t="s">
        <v>2881</v>
      </c>
      <c r="E76" s="94" t="s">
        <v>151</v>
      </c>
      <c r="F76" s="93">
        <v>6</v>
      </c>
      <c r="G76" s="92"/>
      <c r="H76" s="93">
        <f t="shared" ref="H76:H139" si="8">ROUND(G76 * (1 +$J$5), 2)</f>
        <v>0</v>
      </c>
      <c r="I76" s="92">
        <f t="shared" si="7"/>
        <v>0</v>
      </c>
      <c r="J76" s="130" t="e">
        <f t="shared" si="6"/>
        <v>#DIV/0!</v>
      </c>
      <c r="K76" s="133">
        <f t="shared" ref="K76:K139" si="9">F76*H76</f>
        <v>0</v>
      </c>
      <c r="L76" s="67">
        <f t="shared" ref="L76:L139" si="10">F76*G76</f>
        <v>0</v>
      </c>
    </row>
    <row r="77" spans="1:12" s="85" customFormat="1" ht="25.5" x14ac:dyDescent="0.2">
      <c r="A77" s="75" t="s">
        <v>2594</v>
      </c>
      <c r="B77" s="90" t="s">
        <v>382</v>
      </c>
      <c r="C77" s="75">
        <v>89505</v>
      </c>
      <c r="D77" s="75" t="s">
        <v>2882</v>
      </c>
      <c r="E77" s="94" t="s">
        <v>151</v>
      </c>
      <c r="F77" s="93">
        <v>276</v>
      </c>
      <c r="G77" s="92"/>
      <c r="H77" s="93">
        <f t="shared" si="8"/>
        <v>0</v>
      </c>
      <c r="I77" s="92">
        <f t="shared" si="7"/>
        <v>0</v>
      </c>
      <c r="J77" s="130" t="e">
        <f t="shared" si="6"/>
        <v>#DIV/0!</v>
      </c>
      <c r="K77" s="133">
        <f t="shared" si="9"/>
        <v>0</v>
      </c>
      <c r="L77" s="67">
        <f t="shared" si="10"/>
        <v>0</v>
      </c>
    </row>
    <row r="78" spans="1:12" s="85" customFormat="1" ht="25.5" x14ac:dyDescent="0.2">
      <c r="A78" s="75" t="s">
        <v>2595</v>
      </c>
      <c r="B78" s="90" t="s">
        <v>382</v>
      </c>
      <c r="C78" s="75">
        <v>89521</v>
      </c>
      <c r="D78" s="75" t="s">
        <v>2883</v>
      </c>
      <c r="E78" s="94" t="s">
        <v>151</v>
      </c>
      <c r="F78" s="93">
        <v>24</v>
      </c>
      <c r="G78" s="92"/>
      <c r="H78" s="93">
        <f t="shared" si="8"/>
        <v>0</v>
      </c>
      <c r="I78" s="92">
        <f t="shared" si="7"/>
        <v>0</v>
      </c>
      <c r="J78" s="130" t="e">
        <f t="shared" si="6"/>
        <v>#DIV/0!</v>
      </c>
      <c r="K78" s="133">
        <f t="shared" si="9"/>
        <v>0</v>
      </c>
      <c r="L78" s="67">
        <f t="shared" si="10"/>
        <v>0</v>
      </c>
    </row>
    <row r="79" spans="1:12" ht="25.5" x14ac:dyDescent="0.2">
      <c r="A79" s="75" t="s">
        <v>2596</v>
      </c>
      <c r="B79" s="90" t="s">
        <v>382</v>
      </c>
      <c r="C79" s="75">
        <v>94665</v>
      </c>
      <c r="D79" s="75" t="s">
        <v>2884</v>
      </c>
      <c r="E79" s="91" t="s">
        <v>151</v>
      </c>
      <c r="F79" s="92">
        <v>135</v>
      </c>
      <c r="G79" s="92"/>
      <c r="H79" s="93">
        <f t="shared" si="8"/>
        <v>0</v>
      </c>
      <c r="I79" s="92">
        <f t="shared" si="7"/>
        <v>0</v>
      </c>
      <c r="J79" s="130" t="e">
        <f t="shared" si="6"/>
        <v>#DIV/0!</v>
      </c>
      <c r="K79" s="133">
        <f t="shared" si="9"/>
        <v>0</v>
      </c>
      <c r="L79" s="67">
        <f t="shared" si="10"/>
        <v>0</v>
      </c>
    </row>
    <row r="80" spans="1:12" s="85" customFormat="1" ht="25.5" x14ac:dyDescent="0.2">
      <c r="A80" s="75" t="s">
        <v>2597</v>
      </c>
      <c r="B80" s="90" t="s">
        <v>382</v>
      </c>
      <c r="C80" s="75">
        <v>94669</v>
      </c>
      <c r="D80" s="75" t="s">
        <v>2885</v>
      </c>
      <c r="E80" s="91" t="s">
        <v>151</v>
      </c>
      <c r="F80" s="92">
        <v>6</v>
      </c>
      <c r="G80" s="92"/>
      <c r="H80" s="93">
        <f t="shared" si="8"/>
        <v>0</v>
      </c>
      <c r="I80" s="92">
        <f t="shared" si="7"/>
        <v>0</v>
      </c>
      <c r="J80" s="130" t="e">
        <f t="shared" si="6"/>
        <v>#DIV/0!</v>
      </c>
      <c r="K80" s="133">
        <f t="shared" si="9"/>
        <v>0</v>
      </c>
      <c r="L80" s="67">
        <f t="shared" si="10"/>
        <v>0</v>
      </c>
    </row>
    <row r="81" spans="1:12" s="85" customFormat="1" ht="25.5" x14ac:dyDescent="0.2">
      <c r="A81" s="75" t="s">
        <v>2598</v>
      </c>
      <c r="B81" s="90" t="s">
        <v>382</v>
      </c>
      <c r="C81" s="75">
        <v>94696</v>
      </c>
      <c r="D81" s="75" t="s">
        <v>2886</v>
      </c>
      <c r="E81" s="91" t="s">
        <v>151</v>
      </c>
      <c r="F81" s="92">
        <v>90</v>
      </c>
      <c r="G81" s="92"/>
      <c r="H81" s="93">
        <f t="shared" si="8"/>
        <v>0</v>
      </c>
      <c r="I81" s="92">
        <f t="shared" si="7"/>
        <v>0</v>
      </c>
      <c r="J81" s="130" t="e">
        <f t="shared" si="6"/>
        <v>#DIV/0!</v>
      </c>
      <c r="K81" s="133">
        <f t="shared" si="9"/>
        <v>0</v>
      </c>
      <c r="L81" s="67">
        <f t="shared" si="10"/>
        <v>0</v>
      </c>
    </row>
    <row r="82" spans="1:12" s="85" customFormat="1" ht="25.5" x14ac:dyDescent="0.2">
      <c r="A82" s="75" t="s">
        <v>2599</v>
      </c>
      <c r="B82" s="90" t="s">
        <v>382</v>
      </c>
      <c r="C82" s="75">
        <v>94498</v>
      </c>
      <c r="D82" s="75" t="s">
        <v>2887</v>
      </c>
      <c r="E82" s="91" t="s">
        <v>151</v>
      </c>
      <c r="F82" s="92">
        <v>96</v>
      </c>
      <c r="G82" s="92"/>
      <c r="H82" s="93">
        <f t="shared" si="8"/>
        <v>0</v>
      </c>
      <c r="I82" s="92">
        <f t="shared" si="7"/>
        <v>0</v>
      </c>
      <c r="J82" s="130" t="e">
        <f t="shared" si="6"/>
        <v>#DIV/0!</v>
      </c>
      <c r="K82" s="133">
        <f t="shared" si="9"/>
        <v>0</v>
      </c>
      <c r="L82" s="67">
        <f t="shared" si="10"/>
        <v>0</v>
      </c>
    </row>
    <row r="83" spans="1:12" s="85" customFormat="1" ht="25.5" x14ac:dyDescent="0.2">
      <c r="A83" s="75" t="s">
        <v>2600</v>
      </c>
      <c r="B83" s="90" t="s">
        <v>382</v>
      </c>
      <c r="C83" s="95">
        <v>99623</v>
      </c>
      <c r="D83" s="75" t="s">
        <v>2888</v>
      </c>
      <c r="E83" s="91" t="s">
        <v>151</v>
      </c>
      <c r="F83" s="92">
        <v>36</v>
      </c>
      <c r="G83" s="92"/>
      <c r="H83" s="93">
        <f t="shared" si="8"/>
        <v>0</v>
      </c>
      <c r="I83" s="92">
        <f t="shared" si="7"/>
        <v>0</v>
      </c>
      <c r="J83" s="130" t="e">
        <f t="shared" si="6"/>
        <v>#DIV/0!</v>
      </c>
      <c r="K83" s="133">
        <f t="shared" si="9"/>
        <v>0</v>
      </c>
      <c r="L83" s="67">
        <f t="shared" si="10"/>
        <v>0</v>
      </c>
    </row>
    <row r="84" spans="1:12" s="85" customFormat="1" ht="25.5" x14ac:dyDescent="0.2">
      <c r="A84" s="75" t="s">
        <v>2601</v>
      </c>
      <c r="B84" s="90" t="s">
        <v>382</v>
      </c>
      <c r="C84" s="75">
        <v>89609</v>
      </c>
      <c r="D84" s="75" t="s">
        <v>2889</v>
      </c>
      <c r="E84" s="94" t="s">
        <v>151</v>
      </c>
      <c r="F84" s="93">
        <v>72</v>
      </c>
      <c r="G84" s="92"/>
      <c r="H84" s="93">
        <f t="shared" si="8"/>
        <v>0</v>
      </c>
      <c r="I84" s="92">
        <f t="shared" si="7"/>
        <v>0</v>
      </c>
      <c r="J84" s="130" t="e">
        <f t="shared" si="6"/>
        <v>#DIV/0!</v>
      </c>
      <c r="K84" s="133">
        <f t="shared" si="9"/>
        <v>0</v>
      </c>
      <c r="L84" s="67">
        <f t="shared" si="10"/>
        <v>0</v>
      </c>
    </row>
    <row r="85" spans="1:12" s="85" customFormat="1" ht="38.25" x14ac:dyDescent="0.2">
      <c r="A85" s="75" t="s">
        <v>2602</v>
      </c>
      <c r="B85" s="90" t="s">
        <v>382</v>
      </c>
      <c r="C85" s="75">
        <v>89610</v>
      </c>
      <c r="D85" s="75" t="s">
        <v>2890</v>
      </c>
      <c r="E85" s="91" t="s">
        <v>151</v>
      </c>
      <c r="F85" s="92">
        <v>264</v>
      </c>
      <c r="G85" s="92"/>
      <c r="H85" s="93">
        <f t="shared" si="8"/>
        <v>0</v>
      </c>
      <c r="I85" s="92">
        <f t="shared" si="7"/>
        <v>0</v>
      </c>
      <c r="J85" s="130" t="e">
        <f t="shared" si="6"/>
        <v>#DIV/0!</v>
      </c>
      <c r="K85" s="133">
        <f t="shared" si="9"/>
        <v>0</v>
      </c>
      <c r="L85" s="67">
        <f t="shared" si="10"/>
        <v>0</v>
      </c>
    </row>
    <row r="86" spans="1:12" s="86" customFormat="1" x14ac:dyDescent="0.2">
      <c r="A86" s="99" t="s">
        <v>2611</v>
      </c>
      <c r="B86" s="124"/>
      <c r="C86" s="99"/>
      <c r="D86" s="99" t="s">
        <v>2612</v>
      </c>
      <c r="E86" s="125"/>
      <c r="F86" s="107"/>
      <c r="G86" s="107"/>
      <c r="H86" s="107"/>
      <c r="I86" s="107">
        <f>I87+I90+I97+I102+I108+I114+I123+I125</f>
        <v>0</v>
      </c>
      <c r="J86" s="101" t="e">
        <f t="shared" si="6"/>
        <v>#DIV/0!</v>
      </c>
      <c r="K86" s="133">
        <f t="shared" si="9"/>
        <v>0</v>
      </c>
      <c r="L86" s="67">
        <f t="shared" si="10"/>
        <v>0</v>
      </c>
    </row>
    <row r="87" spans="1:12" s="86" customFormat="1" x14ac:dyDescent="0.2">
      <c r="A87" s="117" t="s">
        <v>2613</v>
      </c>
      <c r="B87" s="122"/>
      <c r="C87" s="117"/>
      <c r="D87" s="117" t="s">
        <v>2614</v>
      </c>
      <c r="E87" s="123"/>
      <c r="F87" s="115"/>
      <c r="G87" s="115"/>
      <c r="H87" s="121"/>
      <c r="I87" s="115">
        <f>SUM(I88:I89)</f>
        <v>0</v>
      </c>
      <c r="J87" s="118" t="e">
        <f t="shared" si="6"/>
        <v>#DIV/0!</v>
      </c>
      <c r="K87" s="133">
        <f t="shared" si="9"/>
        <v>0</v>
      </c>
      <c r="L87" s="67">
        <f t="shared" si="10"/>
        <v>0</v>
      </c>
    </row>
    <row r="88" spans="1:12" s="86" customFormat="1" ht="38.25" x14ac:dyDescent="0.2">
      <c r="A88" s="75" t="s">
        <v>2615</v>
      </c>
      <c r="B88" s="90" t="s">
        <v>382</v>
      </c>
      <c r="C88" s="75">
        <v>96521</v>
      </c>
      <c r="D88" s="75" t="s">
        <v>2891</v>
      </c>
      <c r="E88" s="91" t="s">
        <v>359</v>
      </c>
      <c r="F88" s="92">
        <v>8.64</v>
      </c>
      <c r="G88" s="92"/>
      <c r="H88" s="93">
        <f t="shared" si="8"/>
        <v>0</v>
      </c>
      <c r="I88" s="92">
        <f t="shared" si="7"/>
        <v>0</v>
      </c>
      <c r="J88" s="130" t="e">
        <f t="shared" si="6"/>
        <v>#DIV/0!</v>
      </c>
      <c r="K88" s="133">
        <f t="shared" si="9"/>
        <v>0</v>
      </c>
      <c r="L88" s="67">
        <f t="shared" si="10"/>
        <v>0</v>
      </c>
    </row>
    <row r="89" spans="1:12" s="86" customFormat="1" ht="38.25" x14ac:dyDescent="0.2">
      <c r="A89" s="75" t="s">
        <v>2616</v>
      </c>
      <c r="B89" s="90" t="s">
        <v>382</v>
      </c>
      <c r="C89" s="75">
        <v>96525</v>
      </c>
      <c r="D89" s="75" t="s">
        <v>2892</v>
      </c>
      <c r="E89" s="91" t="s">
        <v>359</v>
      </c>
      <c r="F89" s="92">
        <v>1.05</v>
      </c>
      <c r="G89" s="92"/>
      <c r="H89" s="93">
        <f t="shared" si="8"/>
        <v>0</v>
      </c>
      <c r="I89" s="92">
        <f t="shared" si="7"/>
        <v>0</v>
      </c>
      <c r="J89" s="130" t="e">
        <f t="shared" si="6"/>
        <v>#DIV/0!</v>
      </c>
      <c r="K89" s="133">
        <f t="shared" si="9"/>
        <v>0</v>
      </c>
      <c r="L89" s="67">
        <f t="shared" si="10"/>
        <v>0</v>
      </c>
    </row>
    <row r="90" spans="1:12" s="86" customFormat="1" x14ac:dyDescent="0.2">
      <c r="A90" s="117" t="s">
        <v>2619</v>
      </c>
      <c r="B90" s="122"/>
      <c r="C90" s="117"/>
      <c r="D90" s="117" t="s">
        <v>2620</v>
      </c>
      <c r="E90" s="123"/>
      <c r="F90" s="115"/>
      <c r="G90" s="115"/>
      <c r="H90" s="121"/>
      <c r="I90" s="115">
        <f>SUM(I91:I96)</f>
        <v>0</v>
      </c>
      <c r="J90" s="118" t="e">
        <f t="shared" si="6"/>
        <v>#DIV/0!</v>
      </c>
      <c r="K90" s="133">
        <f t="shared" si="9"/>
        <v>0</v>
      </c>
      <c r="L90" s="67">
        <f t="shared" si="10"/>
        <v>0</v>
      </c>
    </row>
    <row r="91" spans="1:12" s="86" customFormat="1" ht="38.25" x14ac:dyDescent="0.2">
      <c r="A91" s="75" t="s">
        <v>2621</v>
      </c>
      <c r="B91" s="90" t="s">
        <v>382</v>
      </c>
      <c r="C91" s="75">
        <v>100897</v>
      </c>
      <c r="D91" s="75" t="s">
        <v>2893</v>
      </c>
      <c r="E91" s="91" t="s">
        <v>170</v>
      </c>
      <c r="F91" s="92">
        <v>67.2</v>
      </c>
      <c r="G91" s="92"/>
      <c r="H91" s="93">
        <f t="shared" si="8"/>
        <v>0</v>
      </c>
      <c r="I91" s="92">
        <f t="shared" si="7"/>
        <v>0</v>
      </c>
      <c r="J91" s="130" t="e">
        <f t="shared" si="6"/>
        <v>#DIV/0!</v>
      </c>
      <c r="K91" s="133">
        <f t="shared" si="9"/>
        <v>0</v>
      </c>
      <c r="L91" s="67">
        <f t="shared" si="10"/>
        <v>0</v>
      </c>
    </row>
    <row r="92" spans="1:12" s="85" customFormat="1" ht="38.25" x14ac:dyDescent="0.2">
      <c r="A92" s="75" t="s">
        <v>2622</v>
      </c>
      <c r="B92" s="90" t="s">
        <v>382</v>
      </c>
      <c r="C92" s="75">
        <v>96534</v>
      </c>
      <c r="D92" s="75" t="s">
        <v>2894</v>
      </c>
      <c r="E92" s="91" t="s">
        <v>208</v>
      </c>
      <c r="F92" s="92">
        <v>18.239999999999998</v>
      </c>
      <c r="G92" s="92"/>
      <c r="H92" s="93">
        <f t="shared" si="8"/>
        <v>0</v>
      </c>
      <c r="I92" s="92">
        <f t="shared" si="7"/>
        <v>0</v>
      </c>
      <c r="J92" s="130" t="e">
        <f t="shared" si="6"/>
        <v>#DIV/0!</v>
      </c>
      <c r="K92" s="133">
        <f t="shared" si="9"/>
        <v>0</v>
      </c>
      <c r="L92" s="67">
        <f t="shared" si="10"/>
        <v>0</v>
      </c>
    </row>
    <row r="93" spans="1:12" s="85" customFormat="1" ht="25.5" x14ac:dyDescent="0.2">
      <c r="A93" s="75" t="s">
        <v>2623</v>
      </c>
      <c r="B93" s="90" t="s">
        <v>382</v>
      </c>
      <c r="C93" s="75">
        <v>96543</v>
      </c>
      <c r="D93" s="75" t="s">
        <v>2895</v>
      </c>
      <c r="E93" s="91" t="s">
        <v>793</v>
      </c>
      <c r="F93" s="92">
        <v>71.31</v>
      </c>
      <c r="G93" s="92"/>
      <c r="H93" s="93">
        <f t="shared" si="8"/>
        <v>0</v>
      </c>
      <c r="I93" s="92">
        <f t="shared" si="7"/>
        <v>0</v>
      </c>
      <c r="J93" s="130" t="e">
        <f t="shared" si="6"/>
        <v>#DIV/0!</v>
      </c>
      <c r="K93" s="133">
        <f t="shared" si="9"/>
        <v>0</v>
      </c>
      <c r="L93" s="67">
        <f t="shared" si="10"/>
        <v>0</v>
      </c>
    </row>
    <row r="94" spans="1:12" s="85" customFormat="1" ht="25.5" x14ac:dyDescent="0.2">
      <c r="A94" s="75" t="s">
        <v>2624</v>
      </c>
      <c r="B94" s="90" t="s">
        <v>382</v>
      </c>
      <c r="C94" s="75">
        <v>96546</v>
      </c>
      <c r="D94" s="75" t="s">
        <v>2896</v>
      </c>
      <c r="E94" s="91" t="s">
        <v>793</v>
      </c>
      <c r="F94" s="92">
        <v>143.94</v>
      </c>
      <c r="G94" s="92"/>
      <c r="H94" s="93">
        <f t="shared" si="8"/>
        <v>0</v>
      </c>
      <c r="I94" s="92">
        <f t="shared" si="7"/>
        <v>0</v>
      </c>
      <c r="J94" s="130" t="e">
        <f t="shared" si="6"/>
        <v>#DIV/0!</v>
      </c>
      <c r="K94" s="133">
        <f t="shared" si="9"/>
        <v>0</v>
      </c>
      <c r="L94" s="67">
        <f t="shared" si="10"/>
        <v>0</v>
      </c>
    </row>
    <row r="95" spans="1:12" s="85" customFormat="1" ht="25.5" x14ac:dyDescent="0.2">
      <c r="A95" s="75" t="s">
        <v>2625</v>
      </c>
      <c r="B95" s="90" t="s">
        <v>382</v>
      </c>
      <c r="C95" s="75">
        <v>104920</v>
      </c>
      <c r="D95" s="75" t="s">
        <v>2897</v>
      </c>
      <c r="E95" s="91" t="s">
        <v>793</v>
      </c>
      <c r="F95" s="92">
        <v>18.18</v>
      </c>
      <c r="G95" s="92"/>
      <c r="H95" s="93">
        <f t="shared" si="8"/>
        <v>0</v>
      </c>
      <c r="I95" s="92">
        <f t="shared" si="7"/>
        <v>0</v>
      </c>
      <c r="J95" s="130" t="e">
        <f t="shared" si="6"/>
        <v>#DIV/0!</v>
      </c>
      <c r="K95" s="133">
        <f t="shared" si="9"/>
        <v>0</v>
      </c>
      <c r="L95" s="67">
        <f t="shared" si="10"/>
        <v>0</v>
      </c>
    </row>
    <row r="96" spans="1:12" s="85" customFormat="1" ht="38.25" x14ac:dyDescent="0.2">
      <c r="A96" s="75" t="s">
        <v>2626</v>
      </c>
      <c r="B96" s="90" t="s">
        <v>382</v>
      </c>
      <c r="C96" s="75">
        <v>96557</v>
      </c>
      <c r="D96" s="75" t="s">
        <v>2844</v>
      </c>
      <c r="E96" s="91" t="s">
        <v>359</v>
      </c>
      <c r="F96" s="92">
        <v>7.53</v>
      </c>
      <c r="G96" s="92"/>
      <c r="H96" s="93">
        <f t="shared" si="8"/>
        <v>0</v>
      </c>
      <c r="I96" s="92">
        <f t="shared" si="7"/>
        <v>0</v>
      </c>
      <c r="J96" s="130" t="e">
        <f t="shared" si="6"/>
        <v>#DIV/0!</v>
      </c>
      <c r="K96" s="133">
        <f t="shared" si="9"/>
        <v>0</v>
      </c>
      <c r="L96" s="67">
        <f t="shared" si="10"/>
        <v>0</v>
      </c>
    </row>
    <row r="97" spans="1:12" s="85" customFormat="1" ht="14.25" customHeight="1" x14ac:dyDescent="0.2">
      <c r="A97" s="117" t="s">
        <v>2628</v>
      </c>
      <c r="B97" s="122"/>
      <c r="C97" s="117"/>
      <c r="D97" s="117" t="s">
        <v>2629</v>
      </c>
      <c r="E97" s="123"/>
      <c r="F97" s="115"/>
      <c r="G97" s="115"/>
      <c r="H97" s="121"/>
      <c r="I97" s="115">
        <f>SUM(I98:I101)</f>
        <v>0</v>
      </c>
      <c r="J97" s="118" t="e">
        <f t="shared" si="6"/>
        <v>#DIV/0!</v>
      </c>
      <c r="K97" s="133">
        <f t="shared" si="9"/>
        <v>0</v>
      </c>
      <c r="L97" s="67">
        <f t="shared" si="10"/>
        <v>0</v>
      </c>
    </row>
    <row r="98" spans="1:12" s="85" customFormat="1" ht="38.25" x14ac:dyDescent="0.2">
      <c r="A98" s="75" t="s">
        <v>2630</v>
      </c>
      <c r="B98" s="90" t="s">
        <v>382</v>
      </c>
      <c r="C98" s="75">
        <v>96536</v>
      </c>
      <c r="D98" s="75" t="s">
        <v>2898</v>
      </c>
      <c r="E98" s="94" t="s">
        <v>208</v>
      </c>
      <c r="F98" s="93">
        <v>6.36</v>
      </c>
      <c r="G98" s="92"/>
      <c r="H98" s="93">
        <f t="shared" si="8"/>
        <v>0</v>
      </c>
      <c r="I98" s="92">
        <f t="shared" si="7"/>
        <v>0</v>
      </c>
      <c r="J98" s="130" t="e">
        <f t="shared" si="6"/>
        <v>#DIV/0!</v>
      </c>
      <c r="K98" s="133">
        <f t="shared" si="9"/>
        <v>0</v>
      </c>
      <c r="L98" s="67">
        <f t="shared" si="10"/>
        <v>0</v>
      </c>
    </row>
    <row r="99" spans="1:12" ht="25.5" x14ac:dyDescent="0.2">
      <c r="A99" s="75" t="s">
        <v>2631</v>
      </c>
      <c r="B99" s="90" t="s">
        <v>382</v>
      </c>
      <c r="C99" s="75">
        <v>104916</v>
      </c>
      <c r="D99" s="75" t="s">
        <v>2899</v>
      </c>
      <c r="E99" s="94" t="s">
        <v>793</v>
      </c>
      <c r="F99" s="93">
        <v>29.55</v>
      </c>
      <c r="G99" s="92"/>
      <c r="H99" s="93">
        <f t="shared" si="8"/>
        <v>0</v>
      </c>
      <c r="I99" s="92">
        <f t="shared" si="7"/>
        <v>0</v>
      </c>
      <c r="J99" s="130" t="e">
        <f t="shared" si="6"/>
        <v>#DIV/0!</v>
      </c>
      <c r="K99" s="133">
        <f t="shared" si="9"/>
        <v>0</v>
      </c>
      <c r="L99" s="67">
        <f t="shared" si="10"/>
        <v>0</v>
      </c>
    </row>
    <row r="100" spans="1:12" ht="25.5" x14ac:dyDescent="0.2">
      <c r="A100" s="75" t="s">
        <v>2632</v>
      </c>
      <c r="B100" s="90" t="s">
        <v>382</v>
      </c>
      <c r="C100" s="75">
        <v>104918</v>
      </c>
      <c r="D100" s="75" t="s">
        <v>2900</v>
      </c>
      <c r="E100" s="94" t="s">
        <v>793</v>
      </c>
      <c r="F100" s="93">
        <v>48.15</v>
      </c>
      <c r="G100" s="92"/>
      <c r="H100" s="93">
        <f t="shared" si="8"/>
        <v>0</v>
      </c>
      <c r="I100" s="92">
        <f t="shared" si="7"/>
        <v>0</v>
      </c>
      <c r="J100" s="130" t="e">
        <f t="shared" si="6"/>
        <v>#DIV/0!</v>
      </c>
      <c r="K100" s="133">
        <f t="shared" si="9"/>
        <v>0</v>
      </c>
      <c r="L100" s="67">
        <f t="shared" si="10"/>
        <v>0</v>
      </c>
    </row>
    <row r="101" spans="1:12" s="85" customFormat="1" ht="38.25" x14ac:dyDescent="0.2">
      <c r="A101" s="75" t="s">
        <v>2633</v>
      </c>
      <c r="B101" s="90" t="s">
        <v>382</v>
      </c>
      <c r="C101" s="75">
        <v>96557</v>
      </c>
      <c r="D101" s="75" t="s">
        <v>2844</v>
      </c>
      <c r="E101" s="94" t="s">
        <v>359</v>
      </c>
      <c r="F101" s="93">
        <v>1.44</v>
      </c>
      <c r="G101" s="92"/>
      <c r="H101" s="93">
        <f t="shared" si="8"/>
        <v>0</v>
      </c>
      <c r="I101" s="92">
        <f t="shared" si="7"/>
        <v>0</v>
      </c>
      <c r="J101" s="130" t="e">
        <f t="shared" si="6"/>
        <v>#DIV/0!</v>
      </c>
      <c r="K101" s="133">
        <f t="shared" si="9"/>
        <v>0</v>
      </c>
      <c r="L101" s="67">
        <f t="shared" si="10"/>
        <v>0</v>
      </c>
    </row>
    <row r="102" spans="1:12" s="85" customFormat="1" x14ac:dyDescent="0.2">
      <c r="A102" s="117" t="s">
        <v>2634</v>
      </c>
      <c r="B102" s="122"/>
      <c r="C102" s="117"/>
      <c r="D102" s="117" t="s">
        <v>2635</v>
      </c>
      <c r="E102" s="123"/>
      <c r="F102" s="115"/>
      <c r="G102" s="115"/>
      <c r="H102" s="121"/>
      <c r="I102" s="115">
        <f>SUM(I103:I107)</f>
        <v>0</v>
      </c>
      <c r="J102" s="118" t="e">
        <f t="shared" si="6"/>
        <v>#DIV/0!</v>
      </c>
      <c r="K102" s="133">
        <f t="shared" si="9"/>
        <v>0</v>
      </c>
      <c r="L102" s="67">
        <f t="shared" si="10"/>
        <v>0</v>
      </c>
    </row>
    <row r="103" spans="1:12" s="85" customFormat="1" ht="38.25" x14ac:dyDescent="0.2">
      <c r="A103" s="75" t="s">
        <v>2636</v>
      </c>
      <c r="B103" s="90" t="s">
        <v>382</v>
      </c>
      <c r="C103" s="75">
        <v>92435</v>
      </c>
      <c r="D103" s="75" t="s">
        <v>2901</v>
      </c>
      <c r="E103" s="91" t="s">
        <v>208</v>
      </c>
      <c r="F103" s="92">
        <v>51.84</v>
      </c>
      <c r="G103" s="92"/>
      <c r="H103" s="93">
        <f t="shared" si="8"/>
        <v>0</v>
      </c>
      <c r="I103" s="92">
        <f t="shared" si="7"/>
        <v>0</v>
      </c>
      <c r="J103" s="130" t="e">
        <f t="shared" si="6"/>
        <v>#DIV/0!</v>
      </c>
      <c r="K103" s="133">
        <f t="shared" si="9"/>
        <v>0</v>
      </c>
      <c r="L103" s="67">
        <f t="shared" si="10"/>
        <v>0</v>
      </c>
    </row>
    <row r="104" spans="1:12" s="85" customFormat="1" ht="38.25" x14ac:dyDescent="0.2">
      <c r="A104" s="75" t="s">
        <v>2637</v>
      </c>
      <c r="B104" s="90" t="s">
        <v>382</v>
      </c>
      <c r="C104" s="75">
        <v>92759</v>
      </c>
      <c r="D104" s="75" t="s">
        <v>2902</v>
      </c>
      <c r="E104" s="91" t="s">
        <v>793</v>
      </c>
      <c r="F104" s="92">
        <v>55.68</v>
      </c>
      <c r="G104" s="92"/>
      <c r="H104" s="93">
        <f t="shared" si="8"/>
        <v>0</v>
      </c>
      <c r="I104" s="92">
        <f t="shared" si="7"/>
        <v>0</v>
      </c>
      <c r="J104" s="130" t="e">
        <f t="shared" si="6"/>
        <v>#DIV/0!</v>
      </c>
      <c r="K104" s="133">
        <f t="shared" si="9"/>
        <v>0</v>
      </c>
      <c r="L104" s="67">
        <f t="shared" si="10"/>
        <v>0</v>
      </c>
    </row>
    <row r="105" spans="1:12" s="86" customFormat="1" ht="38.25" x14ac:dyDescent="0.2">
      <c r="A105" s="75" t="s">
        <v>2638</v>
      </c>
      <c r="B105" s="90" t="s">
        <v>382</v>
      </c>
      <c r="C105" s="75">
        <v>92763</v>
      </c>
      <c r="D105" s="75" t="s">
        <v>2903</v>
      </c>
      <c r="E105" s="91" t="s">
        <v>793</v>
      </c>
      <c r="F105" s="92">
        <v>175.14</v>
      </c>
      <c r="G105" s="92"/>
      <c r="H105" s="93">
        <f t="shared" si="8"/>
        <v>0</v>
      </c>
      <c r="I105" s="92">
        <f t="shared" si="7"/>
        <v>0</v>
      </c>
      <c r="J105" s="130" t="e">
        <f t="shared" si="6"/>
        <v>#DIV/0!</v>
      </c>
      <c r="K105" s="133">
        <f t="shared" si="9"/>
        <v>0</v>
      </c>
      <c r="L105" s="67">
        <f t="shared" si="10"/>
        <v>0</v>
      </c>
    </row>
    <row r="106" spans="1:12" s="86" customFormat="1" ht="38.25" x14ac:dyDescent="0.2">
      <c r="A106" s="75" t="s">
        <v>2639</v>
      </c>
      <c r="B106" s="90" t="s">
        <v>2643</v>
      </c>
      <c r="C106" s="75">
        <v>1525</v>
      </c>
      <c r="D106" s="75" t="s">
        <v>2904</v>
      </c>
      <c r="E106" s="91" t="s">
        <v>359</v>
      </c>
      <c r="F106" s="92">
        <v>5.16</v>
      </c>
      <c r="G106" s="92"/>
      <c r="H106" s="93">
        <f t="shared" si="8"/>
        <v>0</v>
      </c>
      <c r="I106" s="92">
        <f t="shared" si="7"/>
        <v>0</v>
      </c>
      <c r="J106" s="130" t="e">
        <f t="shared" si="6"/>
        <v>#DIV/0!</v>
      </c>
      <c r="K106" s="133">
        <f t="shared" si="9"/>
        <v>0</v>
      </c>
      <c r="L106" s="67">
        <f t="shared" si="10"/>
        <v>0</v>
      </c>
    </row>
    <row r="107" spans="1:12" s="86" customFormat="1" ht="25.5" x14ac:dyDescent="0.2">
      <c r="A107" s="75" t="s">
        <v>2640</v>
      </c>
      <c r="B107" s="90" t="s">
        <v>382</v>
      </c>
      <c r="C107" s="75">
        <v>103673</v>
      </c>
      <c r="D107" s="75" t="s">
        <v>2905</v>
      </c>
      <c r="E107" s="91" t="s">
        <v>359</v>
      </c>
      <c r="F107" s="92">
        <v>5.16</v>
      </c>
      <c r="G107" s="92"/>
      <c r="H107" s="93">
        <f t="shared" si="8"/>
        <v>0</v>
      </c>
      <c r="I107" s="92">
        <f t="shared" si="7"/>
        <v>0</v>
      </c>
      <c r="J107" s="130" t="e">
        <f t="shared" si="6"/>
        <v>#DIV/0!</v>
      </c>
      <c r="K107" s="133">
        <f t="shared" si="9"/>
        <v>0</v>
      </c>
      <c r="L107" s="67">
        <f t="shared" si="10"/>
        <v>0</v>
      </c>
    </row>
    <row r="108" spans="1:12" s="86" customFormat="1" x14ac:dyDescent="0.2">
      <c r="A108" s="117" t="s">
        <v>2646</v>
      </c>
      <c r="B108" s="122"/>
      <c r="C108" s="117"/>
      <c r="D108" s="117" t="s">
        <v>2647</v>
      </c>
      <c r="E108" s="123"/>
      <c r="F108" s="115"/>
      <c r="G108" s="115"/>
      <c r="H108" s="121"/>
      <c r="I108" s="115">
        <f>SUM(I109:I113)</f>
        <v>0</v>
      </c>
      <c r="J108" s="118" t="e">
        <f t="shared" si="6"/>
        <v>#DIV/0!</v>
      </c>
      <c r="K108" s="133">
        <f t="shared" si="9"/>
        <v>0</v>
      </c>
      <c r="L108" s="67">
        <f t="shared" si="10"/>
        <v>0</v>
      </c>
    </row>
    <row r="109" spans="1:12" s="86" customFormat="1" ht="38.25" x14ac:dyDescent="0.2">
      <c r="A109" s="75" t="s">
        <v>2648</v>
      </c>
      <c r="B109" s="90" t="s">
        <v>382</v>
      </c>
      <c r="C109" s="75">
        <v>92471</v>
      </c>
      <c r="D109" s="75" t="s">
        <v>2653</v>
      </c>
      <c r="E109" s="91" t="s">
        <v>208</v>
      </c>
      <c r="F109" s="92">
        <v>29.91</v>
      </c>
      <c r="G109" s="92"/>
      <c r="H109" s="93">
        <f t="shared" si="8"/>
        <v>0</v>
      </c>
      <c r="I109" s="92">
        <f t="shared" si="7"/>
        <v>0</v>
      </c>
      <c r="J109" s="130" t="e">
        <f t="shared" si="6"/>
        <v>#DIV/0!</v>
      </c>
      <c r="K109" s="133">
        <f t="shared" si="9"/>
        <v>0</v>
      </c>
      <c r="L109" s="67">
        <f t="shared" si="10"/>
        <v>0</v>
      </c>
    </row>
    <row r="110" spans="1:12" s="85" customFormat="1" ht="38.25" x14ac:dyDescent="0.2">
      <c r="A110" s="75" t="s">
        <v>2649</v>
      </c>
      <c r="B110" s="90" t="s">
        <v>382</v>
      </c>
      <c r="C110" s="75">
        <v>92759</v>
      </c>
      <c r="D110" s="75" t="s">
        <v>2641</v>
      </c>
      <c r="E110" s="91" t="s">
        <v>793</v>
      </c>
      <c r="F110" s="92">
        <v>44.52</v>
      </c>
      <c r="G110" s="92"/>
      <c r="H110" s="93">
        <f t="shared" si="8"/>
        <v>0</v>
      </c>
      <c r="I110" s="92">
        <f t="shared" si="7"/>
        <v>0</v>
      </c>
      <c r="J110" s="130" t="e">
        <f t="shared" si="6"/>
        <v>#DIV/0!</v>
      </c>
      <c r="K110" s="133">
        <f t="shared" si="9"/>
        <v>0</v>
      </c>
      <c r="L110" s="67">
        <f t="shared" si="10"/>
        <v>0</v>
      </c>
    </row>
    <row r="111" spans="1:12" s="85" customFormat="1" ht="38.25" x14ac:dyDescent="0.2">
      <c r="A111" s="75" t="s">
        <v>2650</v>
      </c>
      <c r="B111" s="90" t="s">
        <v>382</v>
      </c>
      <c r="C111" s="75">
        <v>92763</v>
      </c>
      <c r="D111" s="75" t="s">
        <v>2642</v>
      </c>
      <c r="E111" s="94" t="s">
        <v>793</v>
      </c>
      <c r="F111" s="93">
        <v>35.58</v>
      </c>
      <c r="G111" s="92"/>
      <c r="H111" s="93">
        <f t="shared" si="8"/>
        <v>0</v>
      </c>
      <c r="I111" s="92">
        <f t="shared" si="7"/>
        <v>0</v>
      </c>
      <c r="J111" s="130" t="e">
        <f t="shared" si="6"/>
        <v>#DIV/0!</v>
      </c>
      <c r="K111" s="133">
        <f t="shared" si="9"/>
        <v>0</v>
      </c>
      <c r="L111" s="67">
        <f t="shared" si="10"/>
        <v>0</v>
      </c>
    </row>
    <row r="112" spans="1:12" ht="38.25" x14ac:dyDescent="0.2">
      <c r="A112" s="75" t="s">
        <v>2651</v>
      </c>
      <c r="B112" s="90" t="s">
        <v>2643</v>
      </c>
      <c r="C112" s="75">
        <v>1525</v>
      </c>
      <c r="D112" s="75" t="s">
        <v>2644</v>
      </c>
      <c r="E112" s="91" t="s">
        <v>359</v>
      </c>
      <c r="F112" s="92">
        <v>3.6</v>
      </c>
      <c r="G112" s="92"/>
      <c r="H112" s="93">
        <f t="shared" si="8"/>
        <v>0</v>
      </c>
      <c r="I112" s="92">
        <f t="shared" si="7"/>
        <v>0</v>
      </c>
      <c r="J112" s="130" t="e">
        <f t="shared" si="6"/>
        <v>#DIV/0!</v>
      </c>
      <c r="K112" s="133">
        <f t="shared" si="9"/>
        <v>0</v>
      </c>
      <c r="L112" s="67">
        <f t="shared" si="10"/>
        <v>0</v>
      </c>
    </row>
    <row r="113" spans="1:12" s="85" customFormat="1" ht="25.5" x14ac:dyDescent="0.2">
      <c r="A113" s="75" t="s">
        <v>2652</v>
      </c>
      <c r="B113" s="90" t="s">
        <v>382</v>
      </c>
      <c r="C113" s="75">
        <v>103673</v>
      </c>
      <c r="D113" s="75" t="s">
        <v>2645</v>
      </c>
      <c r="E113" s="94" t="s">
        <v>359</v>
      </c>
      <c r="F113" s="93">
        <v>3.6</v>
      </c>
      <c r="G113" s="92"/>
      <c r="H113" s="93">
        <f t="shared" si="8"/>
        <v>0</v>
      </c>
      <c r="I113" s="92">
        <f t="shared" si="7"/>
        <v>0</v>
      </c>
      <c r="J113" s="130" t="e">
        <f t="shared" si="6"/>
        <v>#DIV/0!</v>
      </c>
      <c r="K113" s="133">
        <f t="shared" si="9"/>
        <v>0</v>
      </c>
      <c r="L113" s="67">
        <f t="shared" si="10"/>
        <v>0</v>
      </c>
    </row>
    <row r="114" spans="1:12" s="85" customFormat="1" x14ac:dyDescent="0.2">
      <c r="A114" s="117" t="s">
        <v>2654</v>
      </c>
      <c r="B114" s="122"/>
      <c r="C114" s="117"/>
      <c r="D114" s="117" t="s">
        <v>2655</v>
      </c>
      <c r="E114" s="123"/>
      <c r="F114" s="115"/>
      <c r="G114" s="115"/>
      <c r="H114" s="121"/>
      <c r="I114" s="115">
        <f>SUM(I115:I122)</f>
        <v>0</v>
      </c>
      <c r="J114" s="118" t="e">
        <f t="shared" si="6"/>
        <v>#DIV/0!</v>
      </c>
      <c r="K114" s="133">
        <f t="shared" si="9"/>
        <v>0</v>
      </c>
      <c r="L114" s="67">
        <f t="shared" si="10"/>
        <v>0</v>
      </c>
    </row>
    <row r="115" spans="1:12" s="86" customFormat="1" ht="25.5" x14ac:dyDescent="0.2">
      <c r="A115" s="89" t="s">
        <v>2656</v>
      </c>
      <c r="B115" s="90" t="s">
        <v>382</v>
      </c>
      <c r="C115" s="75">
        <v>92267</v>
      </c>
      <c r="D115" s="75" t="s">
        <v>2906</v>
      </c>
      <c r="E115" s="94" t="s">
        <v>208</v>
      </c>
      <c r="F115" s="93">
        <v>163.80000000000001</v>
      </c>
      <c r="G115" s="92"/>
      <c r="H115" s="93">
        <f t="shared" si="8"/>
        <v>0</v>
      </c>
      <c r="I115" s="92">
        <f t="shared" si="7"/>
        <v>0</v>
      </c>
      <c r="J115" s="130" t="e">
        <f t="shared" si="6"/>
        <v>#DIV/0!</v>
      </c>
      <c r="K115" s="133">
        <f t="shared" si="9"/>
        <v>0</v>
      </c>
      <c r="L115" s="67">
        <f t="shared" si="10"/>
        <v>0</v>
      </c>
    </row>
    <row r="116" spans="1:12" ht="25.5" x14ac:dyDescent="0.2">
      <c r="A116" s="89" t="s">
        <v>2657</v>
      </c>
      <c r="B116" s="90" t="s">
        <v>382</v>
      </c>
      <c r="C116" s="75">
        <v>92770</v>
      </c>
      <c r="D116" s="75" t="s">
        <v>2907</v>
      </c>
      <c r="E116" s="91" t="s">
        <v>793</v>
      </c>
      <c r="F116" s="92">
        <v>968.34</v>
      </c>
      <c r="G116" s="92"/>
      <c r="H116" s="93">
        <f t="shared" si="8"/>
        <v>0</v>
      </c>
      <c r="I116" s="92">
        <f t="shared" si="7"/>
        <v>0</v>
      </c>
      <c r="J116" s="130" t="e">
        <f t="shared" si="6"/>
        <v>#DIV/0!</v>
      </c>
      <c r="K116" s="133">
        <f t="shared" si="9"/>
        <v>0</v>
      </c>
      <c r="L116" s="67">
        <f t="shared" si="10"/>
        <v>0</v>
      </c>
    </row>
    <row r="117" spans="1:12" s="85" customFormat="1" ht="25.5" x14ac:dyDescent="0.2">
      <c r="A117" s="89" t="s">
        <v>2658</v>
      </c>
      <c r="B117" s="90" t="s">
        <v>382</v>
      </c>
      <c r="C117" s="75">
        <v>92771</v>
      </c>
      <c r="D117" s="75" t="s">
        <v>2908</v>
      </c>
      <c r="E117" s="91" t="s">
        <v>793</v>
      </c>
      <c r="F117" s="92">
        <v>1278.57</v>
      </c>
      <c r="G117" s="92"/>
      <c r="H117" s="93">
        <f t="shared" si="8"/>
        <v>0</v>
      </c>
      <c r="I117" s="92">
        <f t="shared" si="7"/>
        <v>0</v>
      </c>
      <c r="J117" s="130" t="e">
        <f t="shared" si="6"/>
        <v>#DIV/0!</v>
      </c>
      <c r="K117" s="133">
        <f t="shared" si="9"/>
        <v>0</v>
      </c>
      <c r="L117" s="67">
        <f t="shared" si="10"/>
        <v>0</v>
      </c>
    </row>
    <row r="118" spans="1:12" s="85" customFormat="1" ht="25.5" x14ac:dyDescent="0.2">
      <c r="A118" s="89" t="s">
        <v>2659</v>
      </c>
      <c r="B118" s="90" t="s">
        <v>382</v>
      </c>
      <c r="C118" s="75">
        <v>92772</v>
      </c>
      <c r="D118" s="75" t="s">
        <v>2909</v>
      </c>
      <c r="E118" s="91" t="s">
        <v>793</v>
      </c>
      <c r="F118" s="92">
        <v>979.83</v>
      </c>
      <c r="G118" s="92"/>
      <c r="H118" s="93">
        <f t="shared" si="8"/>
        <v>0</v>
      </c>
      <c r="I118" s="92">
        <f t="shared" si="7"/>
        <v>0</v>
      </c>
      <c r="J118" s="130" t="e">
        <f t="shared" si="6"/>
        <v>#DIV/0!</v>
      </c>
      <c r="K118" s="133">
        <f t="shared" si="9"/>
        <v>0</v>
      </c>
      <c r="L118" s="67">
        <f t="shared" si="10"/>
        <v>0</v>
      </c>
    </row>
    <row r="119" spans="1:12" s="85" customFormat="1" ht="25.5" x14ac:dyDescent="0.2">
      <c r="A119" s="89" t="s">
        <v>2660</v>
      </c>
      <c r="B119" s="90" t="s">
        <v>382</v>
      </c>
      <c r="C119" s="75">
        <v>92773</v>
      </c>
      <c r="D119" s="75" t="s">
        <v>2910</v>
      </c>
      <c r="E119" s="91" t="s">
        <v>793</v>
      </c>
      <c r="F119" s="92">
        <v>1283.0999999999999</v>
      </c>
      <c r="G119" s="92"/>
      <c r="H119" s="93">
        <f t="shared" si="8"/>
        <v>0</v>
      </c>
      <c r="I119" s="92">
        <f t="shared" si="7"/>
        <v>0</v>
      </c>
      <c r="J119" s="130" t="e">
        <f t="shared" si="6"/>
        <v>#DIV/0!</v>
      </c>
      <c r="K119" s="133">
        <f t="shared" si="9"/>
        <v>0</v>
      </c>
      <c r="L119" s="67">
        <f t="shared" si="10"/>
        <v>0</v>
      </c>
    </row>
    <row r="120" spans="1:12" ht="25.5" x14ac:dyDescent="0.2">
      <c r="A120" s="89" t="s">
        <v>2661</v>
      </c>
      <c r="B120" s="90" t="s">
        <v>382</v>
      </c>
      <c r="C120" s="75">
        <v>92768</v>
      </c>
      <c r="D120" s="75" t="s">
        <v>2911</v>
      </c>
      <c r="E120" s="91" t="s">
        <v>793</v>
      </c>
      <c r="F120" s="92">
        <v>19.5</v>
      </c>
      <c r="G120" s="92"/>
      <c r="H120" s="93">
        <f t="shared" si="8"/>
        <v>0</v>
      </c>
      <c r="I120" s="92">
        <f t="shared" si="7"/>
        <v>0</v>
      </c>
      <c r="J120" s="130" t="e">
        <f t="shared" si="6"/>
        <v>#DIV/0!</v>
      </c>
      <c r="K120" s="133">
        <f t="shared" si="9"/>
        <v>0</v>
      </c>
      <c r="L120" s="67">
        <f t="shared" si="10"/>
        <v>0</v>
      </c>
    </row>
    <row r="121" spans="1:12" s="85" customFormat="1" ht="38.25" x14ac:dyDescent="0.2">
      <c r="A121" s="89" t="s">
        <v>2662</v>
      </c>
      <c r="B121" s="90" t="s">
        <v>2643</v>
      </c>
      <c r="C121" s="75">
        <v>1525</v>
      </c>
      <c r="D121" s="75" t="s">
        <v>2904</v>
      </c>
      <c r="E121" s="91" t="s">
        <v>359</v>
      </c>
      <c r="F121" s="92">
        <v>19.59</v>
      </c>
      <c r="G121" s="92"/>
      <c r="H121" s="93">
        <f t="shared" si="8"/>
        <v>0</v>
      </c>
      <c r="I121" s="92">
        <f t="shared" si="7"/>
        <v>0</v>
      </c>
      <c r="J121" s="130" t="e">
        <f t="shared" si="6"/>
        <v>#DIV/0!</v>
      </c>
      <c r="K121" s="133">
        <f t="shared" si="9"/>
        <v>0</v>
      </c>
      <c r="L121" s="67">
        <f t="shared" si="10"/>
        <v>0</v>
      </c>
    </row>
    <row r="122" spans="1:12" s="85" customFormat="1" ht="25.5" x14ac:dyDescent="0.2">
      <c r="A122" s="89" t="s">
        <v>2663</v>
      </c>
      <c r="B122" s="90" t="s">
        <v>382</v>
      </c>
      <c r="C122" s="75">
        <v>103673</v>
      </c>
      <c r="D122" s="75" t="s">
        <v>2905</v>
      </c>
      <c r="E122" s="91" t="s">
        <v>359</v>
      </c>
      <c r="F122" s="92">
        <v>19.59</v>
      </c>
      <c r="G122" s="92"/>
      <c r="H122" s="93">
        <f t="shared" si="8"/>
        <v>0</v>
      </c>
      <c r="I122" s="92">
        <f t="shared" si="7"/>
        <v>0</v>
      </c>
      <c r="J122" s="130" t="e">
        <f t="shared" si="6"/>
        <v>#DIV/0!</v>
      </c>
      <c r="K122" s="133">
        <f t="shared" si="9"/>
        <v>0</v>
      </c>
      <c r="L122" s="67">
        <f t="shared" si="10"/>
        <v>0</v>
      </c>
    </row>
    <row r="123" spans="1:12" s="85" customFormat="1" x14ac:dyDescent="0.2">
      <c r="A123" s="117" t="s">
        <v>2664</v>
      </c>
      <c r="B123" s="122"/>
      <c r="C123" s="117"/>
      <c r="D123" s="117" t="s">
        <v>2665</v>
      </c>
      <c r="E123" s="123"/>
      <c r="F123" s="115"/>
      <c r="G123" s="115"/>
      <c r="H123" s="121"/>
      <c r="I123" s="115">
        <f>I124</f>
        <v>0</v>
      </c>
      <c r="J123" s="118" t="e">
        <f t="shared" si="6"/>
        <v>#DIV/0!</v>
      </c>
      <c r="K123" s="133">
        <f t="shared" si="9"/>
        <v>0</v>
      </c>
      <c r="L123" s="67">
        <f t="shared" si="10"/>
        <v>0</v>
      </c>
    </row>
    <row r="124" spans="1:12" s="85" customFormat="1" ht="25.5" x14ac:dyDescent="0.2">
      <c r="A124" s="89" t="s">
        <v>2666</v>
      </c>
      <c r="B124" s="90" t="s">
        <v>382</v>
      </c>
      <c r="C124" s="75">
        <v>98553</v>
      </c>
      <c r="D124" s="75" t="s">
        <v>2912</v>
      </c>
      <c r="E124" s="91" t="s">
        <v>208</v>
      </c>
      <c r="F124" s="92">
        <v>120.75</v>
      </c>
      <c r="G124" s="92"/>
      <c r="H124" s="93">
        <f t="shared" si="8"/>
        <v>0</v>
      </c>
      <c r="I124" s="92">
        <f t="shared" si="7"/>
        <v>0</v>
      </c>
      <c r="J124" s="130" t="e">
        <f t="shared" si="6"/>
        <v>#DIV/0!</v>
      </c>
      <c r="K124" s="133">
        <f t="shared" si="9"/>
        <v>0</v>
      </c>
      <c r="L124" s="67">
        <f t="shared" si="10"/>
        <v>0</v>
      </c>
    </row>
    <row r="125" spans="1:12" s="85" customFormat="1" x14ac:dyDescent="0.2">
      <c r="A125" s="117" t="s">
        <v>2667</v>
      </c>
      <c r="B125" s="122"/>
      <c r="C125" s="117"/>
      <c r="D125" s="117" t="s">
        <v>342</v>
      </c>
      <c r="E125" s="123"/>
      <c r="F125" s="115"/>
      <c r="G125" s="115"/>
      <c r="H125" s="115"/>
      <c r="I125" s="115">
        <f>I126</f>
        <v>0</v>
      </c>
      <c r="J125" s="118" t="e">
        <f t="shared" si="6"/>
        <v>#DIV/0!</v>
      </c>
      <c r="K125" s="133">
        <f t="shared" si="9"/>
        <v>0</v>
      </c>
      <c r="L125" s="67">
        <f t="shared" si="10"/>
        <v>0</v>
      </c>
    </row>
    <row r="126" spans="1:12" ht="25.5" x14ac:dyDescent="0.2">
      <c r="A126" s="89" t="s">
        <v>2668</v>
      </c>
      <c r="B126" s="90" t="s">
        <v>382</v>
      </c>
      <c r="C126" s="75">
        <v>104642</v>
      </c>
      <c r="D126" s="75" t="s">
        <v>2913</v>
      </c>
      <c r="E126" s="91" t="s">
        <v>208</v>
      </c>
      <c r="F126" s="92">
        <v>104.7</v>
      </c>
      <c r="G126" s="92"/>
      <c r="H126" s="93">
        <f t="shared" si="8"/>
        <v>0</v>
      </c>
      <c r="I126" s="92">
        <f t="shared" si="7"/>
        <v>0</v>
      </c>
      <c r="J126" s="130" t="e">
        <f t="shared" si="6"/>
        <v>#DIV/0!</v>
      </c>
      <c r="K126" s="133">
        <f t="shared" si="9"/>
        <v>0</v>
      </c>
      <c r="L126" s="67">
        <f t="shared" si="10"/>
        <v>0</v>
      </c>
    </row>
    <row r="127" spans="1:12" x14ac:dyDescent="0.2">
      <c r="A127" s="97" t="s">
        <v>2670</v>
      </c>
      <c r="B127" s="97"/>
      <c r="C127" s="97"/>
      <c r="D127" s="97" t="s">
        <v>2672</v>
      </c>
      <c r="E127" s="97"/>
      <c r="F127" s="106"/>
      <c r="G127" s="98"/>
      <c r="H127" s="98"/>
      <c r="I127" s="107">
        <f>I128+I130+I136+I143+I149+I153+I155+I157+I161+I166+I170+I178+I191</f>
        <v>0</v>
      </c>
      <c r="J127" s="101" t="e">
        <f t="shared" si="6"/>
        <v>#DIV/0!</v>
      </c>
      <c r="K127" s="133">
        <f t="shared" si="9"/>
        <v>0</v>
      </c>
      <c r="L127" s="67">
        <f t="shared" si="10"/>
        <v>0</v>
      </c>
    </row>
    <row r="128" spans="1:12" s="85" customFormat="1" x14ac:dyDescent="0.2">
      <c r="A128" s="114" t="s">
        <v>2671</v>
      </c>
      <c r="B128" s="114"/>
      <c r="C128" s="114"/>
      <c r="D128" s="114" t="s">
        <v>5</v>
      </c>
      <c r="E128" s="114"/>
      <c r="F128" s="119"/>
      <c r="G128" s="116"/>
      <c r="H128" s="121"/>
      <c r="I128" s="115">
        <f>I129</f>
        <v>0</v>
      </c>
      <c r="J128" s="118" t="e">
        <f t="shared" si="6"/>
        <v>#DIV/0!</v>
      </c>
      <c r="K128" s="133">
        <f t="shared" si="9"/>
        <v>0</v>
      </c>
      <c r="L128" s="67">
        <f t="shared" si="10"/>
        <v>0</v>
      </c>
    </row>
    <row r="129" spans="1:12" s="85" customFormat="1" ht="25.5" x14ac:dyDescent="0.2">
      <c r="A129" s="75" t="s">
        <v>2673</v>
      </c>
      <c r="B129" s="90" t="s">
        <v>382</v>
      </c>
      <c r="C129" s="75">
        <v>105009</v>
      </c>
      <c r="D129" s="75" t="s">
        <v>2914</v>
      </c>
      <c r="E129" s="91" t="s">
        <v>170</v>
      </c>
      <c r="F129" s="92">
        <v>67.319999999999993</v>
      </c>
      <c r="G129" s="92"/>
      <c r="H129" s="93">
        <f t="shared" si="8"/>
        <v>0</v>
      </c>
      <c r="I129" s="92">
        <f t="shared" si="7"/>
        <v>0</v>
      </c>
      <c r="J129" s="130" t="e">
        <f t="shared" si="6"/>
        <v>#DIV/0!</v>
      </c>
      <c r="K129" s="133">
        <f t="shared" si="9"/>
        <v>0</v>
      </c>
      <c r="L129" s="67">
        <f t="shared" si="10"/>
        <v>0</v>
      </c>
    </row>
    <row r="130" spans="1:12" s="85" customFormat="1" x14ac:dyDescent="0.2">
      <c r="A130" s="117" t="s">
        <v>2674</v>
      </c>
      <c r="B130" s="122"/>
      <c r="C130" s="117"/>
      <c r="D130" s="117" t="s">
        <v>2675</v>
      </c>
      <c r="E130" s="123"/>
      <c r="F130" s="115"/>
      <c r="G130" s="115"/>
      <c r="H130" s="121"/>
      <c r="I130" s="115">
        <f>SUM(I131:I135)</f>
        <v>0</v>
      </c>
      <c r="J130" s="118" t="e">
        <f t="shared" si="6"/>
        <v>#DIV/0!</v>
      </c>
      <c r="K130" s="133">
        <f t="shared" si="9"/>
        <v>0</v>
      </c>
      <c r="L130" s="67">
        <f t="shared" si="10"/>
        <v>0</v>
      </c>
    </row>
    <row r="131" spans="1:12" s="85" customFormat="1" x14ac:dyDescent="0.2">
      <c r="A131" s="75" t="s">
        <v>2676</v>
      </c>
      <c r="B131" s="90" t="s">
        <v>382</v>
      </c>
      <c r="C131" s="75">
        <v>93358</v>
      </c>
      <c r="D131" s="75" t="s">
        <v>2681</v>
      </c>
      <c r="E131" s="91" t="s">
        <v>359</v>
      </c>
      <c r="F131" s="92">
        <v>2.1</v>
      </c>
      <c r="G131" s="92"/>
      <c r="H131" s="93">
        <f t="shared" si="8"/>
        <v>0</v>
      </c>
      <c r="I131" s="92">
        <f t="shared" si="7"/>
        <v>0</v>
      </c>
      <c r="J131" s="130" t="e">
        <f t="shared" si="6"/>
        <v>#DIV/0!</v>
      </c>
      <c r="K131" s="133">
        <f t="shared" si="9"/>
        <v>0</v>
      </c>
      <c r="L131" s="67">
        <f t="shared" si="10"/>
        <v>0</v>
      </c>
    </row>
    <row r="132" spans="1:12" s="85" customFormat="1" ht="38.25" x14ac:dyDescent="0.2">
      <c r="A132" s="75" t="s">
        <v>2677</v>
      </c>
      <c r="B132" s="90" t="s">
        <v>382</v>
      </c>
      <c r="C132" s="75">
        <v>94971</v>
      </c>
      <c r="D132" s="75" t="s">
        <v>2915</v>
      </c>
      <c r="E132" s="94" t="s">
        <v>359</v>
      </c>
      <c r="F132" s="93">
        <v>2.1</v>
      </c>
      <c r="G132" s="92"/>
      <c r="H132" s="93">
        <f t="shared" si="8"/>
        <v>0</v>
      </c>
      <c r="I132" s="92">
        <f t="shared" si="7"/>
        <v>0</v>
      </c>
      <c r="J132" s="130" t="e">
        <f t="shared" si="6"/>
        <v>#DIV/0!</v>
      </c>
      <c r="K132" s="133">
        <f t="shared" si="9"/>
        <v>0</v>
      </c>
      <c r="L132" s="67">
        <f t="shared" si="10"/>
        <v>0</v>
      </c>
    </row>
    <row r="133" spans="1:12" s="85" customFormat="1" x14ac:dyDescent="0.2">
      <c r="A133" s="75" t="s">
        <v>2678</v>
      </c>
      <c r="B133" s="90" t="s">
        <v>382</v>
      </c>
      <c r="C133" s="75">
        <v>92883</v>
      </c>
      <c r="D133" s="75" t="s">
        <v>2682</v>
      </c>
      <c r="E133" s="94" t="s">
        <v>793</v>
      </c>
      <c r="F133" s="93">
        <v>143.4</v>
      </c>
      <c r="G133" s="92"/>
      <c r="H133" s="93">
        <f t="shared" si="8"/>
        <v>0</v>
      </c>
      <c r="I133" s="92">
        <f t="shared" si="7"/>
        <v>0</v>
      </c>
      <c r="J133" s="130" t="e">
        <f t="shared" si="6"/>
        <v>#DIV/0!</v>
      </c>
      <c r="K133" s="133">
        <f t="shared" si="9"/>
        <v>0</v>
      </c>
      <c r="L133" s="67">
        <f t="shared" si="10"/>
        <v>0</v>
      </c>
    </row>
    <row r="134" spans="1:12" s="85" customFormat="1" x14ac:dyDescent="0.2">
      <c r="A134" s="75" t="s">
        <v>2679</v>
      </c>
      <c r="B134" s="90" t="s">
        <v>382</v>
      </c>
      <c r="C134" s="75">
        <v>92882</v>
      </c>
      <c r="D134" s="75" t="s">
        <v>2683</v>
      </c>
      <c r="E134" s="94" t="s">
        <v>793</v>
      </c>
      <c r="F134" s="93">
        <v>39.090000000000003</v>
      </c>
      <c r="G134" s="92"/>
      <c r="H134" s="93">
        <f t="shared" si="8"/>
        <v>0</v>
      </c>
      <c r="I134" s="92">
        <f t="shared" si="7"/>
        <v>0</v>
      </c>
      <c r="J134" s="130" t="e">
        <f t="shared" si="6"/>
        <v>#DIV/0!</v>
      </c>
      <c r="K134" s="133">
        <f t="shared" si="9"/>
        <v>0</v>
      </c>
      <c r="L134" s="67">
        <f t="shared" si="10"/>
        <v>0</v>
      </c>
    </row>
    <row r="135" spans="1:12" s="85" customFormat="1" ht="25.5" x14ac:dyDescent="0.2">
      <c r="A135" s="75" t="s">
        <v>2680</v>
      </c>
      <c r="B135" s="90" t="s">
        <v>2643</v>
      </c>
      <c r="C135" s="75">
        <v>43132</v>
      </c>
      <c r="D135" s="75" t="s">
        <v>2916</v>
      </c>
      <c r="E135" s="91" t="s">
        <v>793</v>
      </c>
      <c r="F135" s="92">
        <v>6</v>
      </c>
      <c r="G135" s="92"/>
      <c r="H135" s="93">
        <f t="shared" si="8"/>
        <v>0</v>
      </c>
      <c r="I135" s="92">
        <f t="shared" si="7"/>
        <v>0</v>
      </c>
      <c r="J135" s="130" t="e">
        <f t="shared" si="6"/>
        <v>#DIV/0!</v>
      </c>
      <c r="K135" s="133">
        <f t="shared" si="9"/>
        <v>0</v>
      </c>
      <c r="L135" s="67">
        <f t="shared" si="10"/>
        <v>0</v>
      </c>
    </row>
    <row r="136" spans="1:12" s="126" customFormat="1" ht="15" x14ac:dyDescent="0.2">
      <c r="A136" s="117" t="s">
        <v>2684</v>
      </c>
      <c r="B136" s="122"/>
      <c r="C136" s="117"/>
      <c r="D136" s="117" t="s">
        <v>2629</v>
      </c>
      <c r="E136" s="123"/>
      <c r="F136" s="115"/>
      <c r="G136" s="115"/>
      <c r="H136" s="121"/>
      <c r="I136" s="115">
        <f>SUM(I137:I142)</f>
        <v>0</v>
      </c>
      <c r="J136" s="118" t="e">
        <f t="shared" si="6"/>
        <v>#DIV/0!</v>
      </c>
      <c r="K136" s="133">
        <f t="shared" si="9"/>
        <v>0</v>
      </c>
      <c r="L136" s="67">
        <f t="shared" si="10"/>
        <v>0</v>
      </c>
    </row>
    <row r="137" spans="1:12" s="85" customFormat="1" ht="38.25" x14ac:dyDescent="0.2">
      <c r="A137" s="75" t="s">
        <v>2685</v>
      </c>
      <c r="B137" s="90" t="s">
        <v>382</v>
      </c>
      <c r="C137" s="75">
        <v>96525</v>
      </c>
      <c r="D137" s="75" t="s">
        <v>2892</v>
      </c>
      <c r="E137" s="91" t="s">
        <v>359</v>
      </c>
      <c r="F137" s="92">
        <v>4.8600000000000003</v>
      </c>
      <c r="G137" s="92"/>
      <c r="H137" s="93">
        <f t="shared" si="8"/>
        <v>0</v>
      </c>
      <c r="I137" s="92">
        <f t="shared" si="7"/>
        <v>0</v>
      </c>
      <c r="J137" s="130" t="e">
        <f t="shared" si="6"/>
        <v>#DIV/0!</v>
      </c>
      <c r="K137" s="133">
        <f t="shared" si="9"/>
        <v>0</v>
      </c>
      <c r="L137" s="67">
        <f t="shared" si="10"/>
        <v>0</v>
      </c>
    </row>
    <row r="138" spans="1:12" s="85" customFormat="1" ht="38.25" x14ac:dyDescent="0.2">
      <c r="A138" s="75" t="s">
        <v>2686</v>
      </c>
      <c r="B138" s="90" t="s">
        <v>382</v>
      </c>
      <c r="C138" s="75">
        <v>96557</v>
      </c>
      <c r="D138" s="75" t="s">
        <v>2844</v>
      </c>
      <c r="E138" s="91" t="s">
        <v>359</v>
      </c>
      <c r="F138" s="92">
        <v>4.8600000000000003</v>
      </c>
      <c r="G138" s="92"/>
      <c r="H138" s="93">
        <f t="shared" si="8"/>
        <v>0</v>
      </c>
      <c r="I138" s="92">
        <f t="shared" si="7"/>
        <v>0</v>
      </c>
      <c r="J138" s="130" t="e">
        <f t="shared" ref="J138:J201" si="11">I138 / $J$247</f>
        <v>#DIV/0!</v>
      </c>
      <c r="K138" s="133">
        <f t="shared" si="9"/>
        <v>0</v>
      </c>
      <c r="L138" s="67">
        <f t="shared" si="10"/>
        <v>0</v>
      </c>
    </row>
    <row r="139" spans="1:12" s="85" customFormat="1" ht="25.5" x14ac:dyDescent="0.2">
      <c r="A139" s="75" t="s">
        <v>2687</v>
      </c>
      <c r="B139" s="90" t="s">
        <v>382</v>
      </c>
      <c r="C139" s="75">
        <v>104919</v>
      </c>
      <c r="D139" s="75" t="s">
        <v>2917</v>
      </c>
      <c r="E139" s="91" t="s">
        <v>793</v>
      </c>
      <c r="F139" s="92">
        <v>211.71</v>
      </c>
      <c r="G139" s="92"/>
      <c r="H139" s="93">
        <f t="shared" si="8"/>
        <v>0</v>
      </c>
      <c r="I139" s="92">
        <f t="shared" ref="I139:I202" si="12">ROUND(F139 * H139, 2)</f>
        <v>0</v>
      </c>
      <c r="J139" s="130" t="e">
        <f t="shared" si="11"/>
        <v>#DIV/0!</v>
      </c>
      <c r="K139" s="133">
        <f t="shared" si="9"/>
        <v>0</v>
      </c>
      <c r="L139" s="67">
        <f t="shared" si="10"/>
        <v>0</v>
      </c>
    </row>
    <row r="140" spans="1:12" s="85" customFormat="1" ht="25.5" x14ac:dyDescent="0.2">
      <c r="A140" s="75" t="s">
        <v>2688</v>
      </c>
      <c r="B140" s="90" t="s">
        <v>382</v>
      </c>
      <c r="C140" s="75">
        <v>104916</v>
      </c>
      <c r="D140" s="75" t="s">
        <v>2899</v>
      </c>
      <c r="E140" s="94" t="s">
        <v>793</v>
      </c>
      <c r="F140" s="93">
        <v>59.43</v>
      </c>
      <c r="G140" s="92"/>
      <c r="H140" s="93">
        <f t="shared" ref="H140:H203" si="13">ROUND(G140 * (1 +$J$5), 2)</f>
        <v>0</v>
      </c>
      <c r="I140" s="92">
        <f t="shared" si="12"/>
        <v>0</v>
      </c>
      <c r="J140" s="130" t="e">
        <f t="shared" si="11"/>
        <v>#DIV/0!</v>
      </c>
      <c r="K140" s="133">
        <f t="shared" ref="K140:K203" si="14">F140*H140</f>
        <v>0</v>
      </c>
      <c r="L140" s="67">
        <f t="shared" ref="L140:L203" si="15">F140*G140</f>
        <v>0</v>
      </c>
    </row>
    <row r="141" spans="1:12" s="85" customFormat="1" ht="25.5" x14ac:dyDescent="0.2">
      <c r="A141" s="75" t="s">
        <v>2689</v>
      </c>
      <c r="B141" s="90" t="s">
        <v>2643</v>
      </c>
      <c r="C141" s="75">
        <v>43132</v>
      </c>
      <c r="D141" s="75" t="s">
        <v>2916</v>
      </c>
      <c r="E141" s="94" t="s">
        <v>793</v>
      </c>
      <c r="F141" s="93">
        <v>9</v>
      </c>
      <c r="G141" s="92"/>
      <c r="H141" s="93">
        <f t="shared" si="13"/>
        <v>0</v>
      </c>
      <c r="I141" s="92">
        <f t="shared" si="12"/>
        <v>0</v>
      </c>
      <c r="J141" s="130" t="e">
        <f t="shared" si="11"/>
        <v>#DIV/0!</v>
      </c>
      <c r="K141" s="133">
        <f t="shared" si="14"/>
        <v>0</v>
      </c>
      <c r="L141" s="67">
        <f t="shared" si="15"/>
        <v>0</v>
      </c>
    </row>
    <row r="142" spans="1:12" ht="38.25" x14ac:dyDescent="0.2">
      <c r="A142" s="75" t="s">
        <v>2690</v>
      </c>
      <c r="B142" s="90" t="s">
        <v>382</v>
      </c>
      <c r="C142" s="75">
        <v>92411</v>
      </c>
      <c r="D142" s="75" t="s">
        <v>2918</v>
      </c>
      <c r="E142" s="94" t="s">
        <v>208</v>
      </c>
      <c r="F142" s="93">
        <v>19.649999999999999</v>
      </c>
      <c r="G142" s="92"/>
      <c r="H142" s="93">
        <f t="shared" si="13"/>
        <v>0</v>
      </c>
      <c r="I142" s="92">
        <f t="shared" si="12"/>
        <v>0</v>
      </c>
      <c r="J142" s="130" t="e">
        <f t="shared" si="11"/>
        <v>#DIV/0!</v>
      </c>
      <c r="K142" s="133">
        <f t="shared" si="14"/>
        <v>0</v>
      </c>
      <c r="L142" s="67">
        <f t="shared" si="15"/>
        <v>0</v>
      </c>
    </row>
    <row r="143" spans="1:12" s="85" customFormat="1" x14ac:dyDescent="0.2">
      <c r="A143" s="114" t="s">
        <v>2693</v>
      </c>
      <c r="B143" s="114"/>
      <c r="C143" s="114"/>
      <c r="D143" s="114" t="s">
        <v>2635</v>
      </c>
      <c r="E143" s="114"/>
      <c r="F143" s="119"/>
      <c r="G143" s="116"/>
      <c r="H143" s="121"/>
      <c r="I143" s="115">
        <f>SUM(I144:I148)</f>
        <v>0</v>
      </c>
      <c r="J143" s="118" t="e">
        <f t="shared" si="11"/>
        <v>#DIV/0!</v>
      </c>
      <c r="K143" s="133">
        <f t="shared" si="14"/>
        <v>0</v>
      </c>
      <c r="L143" s="67">
        <f t="shared" si="15"/>
        <v>0</v>
      </c>
    </row>
    <row r="144" spans="1:12" s="85" customFormat="1" ht="25.5" x14ac:dyDescent="0.2">
      <c r="A144" s="75" t="s">
        <v>2694</v>
      </c>
      <c r="B144" s="90" t="s">
        <v>382</v>
      </c>
      <c r="C144" s="75">
        <v>103672</v>
      </c>
      <c r="D144" s="75" t="s">
        <v>2919</v>
      </c>
      <c r="E144" s="91" t="s">
        <v>359</v>
      </c>
      <c r="F144" s="92">
        <v>2.2200000000000002</v>
      </c>
      <c r="G144" s="92"/>
      <c r="H144" s="93">
        <f t="shared" si="13"/>
        <v>0</v>
      </c>
      <c r="I144" s="92">
        <f t="shared" si="12"/>
        <v>0</v>
      </c>
      <c r="J144" s="130" t="e">
        <f t="shared" si="11"/>
        <v>#DIV/0!</v>
      </c>
      <c r="K144" s="133">
        <f t="shared" si="14"/>
        <v>0</v>
      </c>
      <c r="L144" s="67">
        <f t="shared" si="15"/>
        <v>0</v>
      </c>
    </row>
    <row r="145" spans="1:12" s="85" customFormat="1" ht="38.25" x14ac:dyDescent="0.2">
      <c r="A145" s="75" t="s">
        <v>2695</v>
      </c>
      <c r="B145" s="90" t="s">
        <v>382</v>
      </c>
      <c r="C145" s="75">
        <v>92761</v>
      </c>
      <c r="D145" s="75" t="s">
        <v>2920</v>
      </c>
      <c r="E145" s="91" t="s">
        <v>793</v>
      </c>
      <c r="F145" s="92">
        <v>172.05</v>
      </c>
      <c r="G145" s="92"/>
      <c r="H145" s="93">
        <f t="shared" si="13"/>
        <v>0</v>
      </c>
      <c r="I145" s="92">
        <f t="shared" si="12"/>
        <v>0</v>
      </c>
      <c r="J145" s="130" t="e">
        <f t="shared" si="11"/>
        <v>#DIV/0!</v>
      </c>
      <c r="K145" s="133">
        <f t="shared" si="14"/>
        <v>0</v>
      </c>
      <c r="L145" s="67">
        <f t="shared" si="15"/>
        <v>0</v>
      </c>
    </row>
    <row r="146" spans="1:12" s="85" customFormat="1" ht="38.25" x14ac:dyDescent="0.2">
      <c r="A146" s="75" t="s">
        <v>2696</v>
      </c>
      <c r="B146" s="90" t="s">
        <v>382</v>
      </c>
      <c r="C146" s="75">
        <v>92759</v>
      </c>
      <c r="D146" s="75" t="s">
        <v>2902</v>
      </c>
      <c r="E146" s="91" t="s">
        <v>793</v>
      </c>
      <c r="F146" s="92">
        <v>41.91</v>
      </c>
      <c r="G146" s="92"/>
      <c r="H146" s="93">
        <f t="shared" si="13"/>
        <v>0</v>
      </c>
      <c r="I146" s="92">
        <f t="shared" si="12"/>
        <v>0</v>
      </c>
      <c r="J146" s="130" t="e">
        <f t="shared" si="11"/>
        <v>#DIV/0!</v>
      </c>
      <c r="K146" s="133">
        <f t="shared" si="14"/>
        <v>0</v>
      </c>
      <c r="L146" s="67">
        <f t="shared" si="15"/>
        <v>0</v>
      </c>
    </row>
    <row r="147" spans="1:12" s="85" customFormat="1" ht="25.5" x14ac:dyDescent="0.2">
      <c r="A147" s="75" t="s">
        <v>2697</v>
      </c>
      <c r="B147" s="90" t="s">
        <v>2643</v>
      </c>
      <c r="C147" s="75">
        <v>43132</v>
      </c>
      <c r="D147" s="75" t="s">
        <v>2916</v>
      </c>
      <c r="E147" s="91" t="s">
        <v>793</v>
      </c>
      <c r="F147" s="92">
        <v>9</v>
      </c>
      <c r="G147" s="92"/>
      <c r="H147" s="93">
        <f t="shared" si="13"/>
        <v>0</v>
      </c>
      <c r="I147" s="92">
        <f t="shared" si="12"/>
        <v>0</v>
      </c>
      <c r="J147" s="130" t="e">
        <f t="shared" si="11"/>
        <v>#DIV/0!</v>
      </c>
      <c r="K147" s="133">
        <f t="shared" si="14"/>
        <v>0</v>
      </c>
      <c r="L147" s="67">
        <f t="shared" si="15"/>
        <v>0</v>
      </c>
    </row>
    <row r="148" spans="1:12" s="85" customFormat="1" ht="38.25" x14ac:dyDescent="0.2">
      <c r="A148" s="75" t="s">
        <v>2698</v>
      </c>
      <c r="B148" s="90" t="s">
        <v>382</v>
      </c>
      <c r="C148" s="75">
        <v>92411</v>
      </c>
      <c r="D148" s="75" t="s">
        <v>2918</v>
      </c>
      <c r="E148" s="91" t="s">
        <v>208</v>
      </c>
      <c r="F148" s="92">
        <v>19.8</v>
      </c>
      <c r="G148" s="92"/>
      <c r="H148" s="93">
        <f t="shared" si="13"/>
        <v>0</v>
      </c>
      <c r="I148" s="92">
        <f t="shared" si="12"/>
        <v>0</v>
      </c>
      <c r="J148" s="130" t="e">
        <f t="shared" si="11"/>
        <v>#DIV/0!</v>
      </c>
      <c r="K148" s="133">
        <f t="shared" si="14"/>
        <v>0</v>
      </c>
      <c r="L148" s="67">
        <f t="shared" si="15"/>
        <v>0</v>
      </c>
    </row>
    <row r="149" spans="1:12" s="85" customFormat="1" x14ac:dyDescent="0.2">
      <c r="A149" s="117" t="s">
        <v>2700</v>
      </c>
      <c r="B149" s="122"/>
      <c r="C149" s="117"/>
      <c r="D149" s="117" t="s">
        <v>2701</v>
      </c>
      <c r="E149" s="123"/>
      <c r="F149" s="115"/>
      <c r="G149" s="115"/>
      <c r="H149" s="121"/>
      <c r="I149" s="115">
        <f>SUM(I150:I152)</f>
        <v>0</v>
      </c>
      <c r="J149" s="118" t="e">
        <f t="shared" si="11"/>
        <v>#DIV/0!</v>
      </c>
      <c r="K149" s="133">
        <f t="shared" si="14"/>
        <v>0</v>
      </c>
      <c r="L149" s="67">
        <f t="shared" si="15"/>
        <v>0</v>
      </c>
    </row>
    <row r="150" spans="1:12" s="85" customFormat="1" ht="25.5" x14ac:dyDescent="0.2">
      <c r="A150" s="75" t="s">
        <v>2702</v>
      </c>
      <c r="B150" s="90" t="s">
        <v>382</v>
      </c>
      <c r="C150" s="75">
        <v>92267</v>
      </c>
      <c r="D150" s="75" t="s">
        <v>2906</v>
      </c>
      <c r="E150" s="91" t="s">
        <v>208</v>
      </c>
      <c r="F150" s="92">
        <v>22.02</v>
      </c>
      <c r="G150" s="92"/>
      <c r="H150" s="93">
        <f t="shared" si="13"/>
        <v>0</v>
      </c>
      <c r="I150" s="92">
        <f t="shared" si="12"/>
        <v>0</v>
      </c>
      <c r="J150" s="130" t="e">
        <f t="shared" si="11"/>
        <v>#DIV/0!</v>
      </c>
      <c r="K150" s="133">
        <f t="shared" si="14"/>
        <v>0</v>
      </c>
      <c r="L150" s="67">
        <f t="shared" si="15"/>
        <v>0</v>
      </c>
    </row>
    <row r="151" spans="1:12" s="85" customFormat="1" ht="25.5" x14ac:dyDescent="0.2">
      <c r="A151" s="75" t="s">
        <v>2703</v>
      </c>
      <c r="B151" s="90" t="s">
        <v>382</v>
      </c>
      <c r="C151" s="75">
        <v>92770</v>
      </c>
      <c r="D151" s="75" t="s">
        <v>2907</v>
      </c>
      <c r="E151" s="91" t="s">
        <v>793</v>
      </c>
      <c r="F151" s="92">
        <v>537.6</v>
      </c>
      <c r="G151" s="92"/>
      <c r="H151" s="93">
        <f t="shared" si="13"/>
        <v>0</v>
      </c>
      <c r="I151" s="92">
        <f t="shared" si="12"/>
        <v>0</v>
      </c>
      <c r="J151" s="130" t="e">
        <f t="shared" si="11"/>
        <v>#DIV/0!</v>
      </c>
      <c r="K151" s="133">
        <f t="shared" si="14"/>
        <v>0</v>
      </c>
      <c r="L151" s="67">
        <f t="shared" si="15"/>
        <v>0</v>
      </c>
    </row>
    <row r="152" spans="1:12" s="85" customFormat="1" ht="38.25" x14ac:dyDescent="0.2">
      <c r="A152" s="75" t="s">
        <v>2704</v>
      </c>
      <c r="B152" s="90" t="s">
        <v>382</v>
      </c>
      <c r="C152" s="75">
        <v>103675</v>
      </c>
      <c r="D152" s="75" t="s">
        <v>2921</v>
      </c>
      <c r="E152" s="91" t="s">
        <v>359</v>
      </c>
      <c r="F152" s="92">
        <v>6.72</v>
      </c>
      <c r="G152" s="92"/>
      <c r="H152" s="93">
        <f t="shared" si="13"/>
        <v>0</v>
      </c>
      <c r="I152" s="92">
        <f t="shared" si="12"/>
        <v>0</v>
      </c>
      <c r="J152" s="130" t="e">
        <f t="shared" si="11"/>
        <v>#DIV/0!</v>
      </c>
      <c r="K152" s="133">
        <f t="shared" si="14"/>
        <v>0</v>
      </c>
      <c r="L152" s="67">
        <f t="shared" si="15"/>
        <v>0</v>
      </c>
    </row>
    <row r="153" spans="1:12" s="85" customFormat="1" x14ac:dyDescent="0.2">
      <c r="A153" s="117" t="s">
        <v>2705</v>
      </c>
      <c r="B153" s="122"/>
      <c r="C153" s="117"/>
      <c r="D153" s="117" t="s">
        <v>2706</v>
      </c>
      <c r="E153" s="123"/>
      <c r="F153" s="115"/>
      <c r="G153" s="115"/>
      <c r="H153" s="121"/>
      <c r="I153" s="115">
        <f>I154</f>
        <v>0</v>
      </c>
      <c r="J153" s="118" t="e">
        <f t="shared" si="11"/>
        <v>#DIV/0!</v>
      </c>
      <c r="K153" s="133">
        <f t="shared" si="14"/>
        <v>0</v>
      </c>
      <c r="L153" s="67">
        <f t="shared" si="15"/>
        <v>0</v>
      </c>
    </row>
    <row r="154" spans="1:12" ht="38.25" x14ac:dyDescent="0.2">
      <c r="A154" s="75" t="s">
        <v>2707</v>
      </c>
      <c r="B154" s="90" t="s">
        <v>382</v>
      </c>
      <c r="C154" s="75">
        <v>89480</v>
      </c>
      <c r="D154" s="75" t="s">
        <v>2849</v>
      </c>
      <c r="E154" s="91" t="s">
        <v>208</v>
      </c>
      <c r="F154" s="92">
        <v>213.18</v>
      </c>
      <c r="G154" s="92"/>
      <c r="H154" s="93">
        <f t="shared" si="13"/>
        <v>0</v>
      </c>
      <c r="I154" s="92">
        <f t="shared" si="12"/>
        <v>0</v>
      </c>
      <c r="J154" s="130" t="e">
        <f t="shared" si="11"/>
        <v>#DIV/0!</v>
      </c>
      <c r="K154" s="133">
        <f t="shared" si="14"/>
        <v>0</v>
      </c>
      <c r="L154" s="67">
        <f t="shared" si="15"/>
        <v>0</v>
      </c>
    </row>
    <row r="155" spans="1:12" x14ac:dyDescent="0.2">
      <c r="A155" s="114" t="s">
        <v>2708</v>
      </c>
      <c r="B155" s="114"/>
      <c r="C155" s="114"/>
      <c r="D155" s="114" t="s">
        <v>2709</v>
      </c>
      <c r="E155" s="114"/>
      <c r="F155" s="119"/>
      <c r="G155" s="116"/>
      <c r="H155" s="121"/>
      <c r="I155" s="115">
        <f>I156</f>
        <v>0</v>
      </c>
      <c r="J155" s="118" t="e">
        <f t="shared" si="11"/>
        <v>#DIV/0!</v>
      </c>
      <c r="K155" s="133">
        <f t="shared" si="14"/>
        <v>0</v>
      </c>
      <c r="L155" s="67">
        <f t="shared" si="15"/>
        <v>0</v>
      </c>
    </row>
    <row r="156" spans="1:12" s="85" customFormat="1" ht="38.25" x14ac:dyDescent="0.2">
      <c r="A156" s="89" t="s">
        <v>2673</v>
      </c>
      <c r="B156" s="90" t="s">
        <v>382</v>
      </c>
      <c r="C156" s="75">
        <v>87769</v>
      </c>
      <c r="D156" s="75" t="s">
        <v>2922</v>
      </c>
      <c r="E156" s="91" t="s">
        <v>208</v>
      </c>
      <c r="F156" s="92">
        <v>98.4</v>
      </c>
      <c r="G156" s="92"/>
      <c r="H156" s="93">
        <f t="shared" si="13"/>
        <v>0</v>
      </c>
      <c r="I156" s="92">
        <f t="shared" si="12"/>
        <v>0</v>
      </c>
      <c r="J156" s="130" t="e">
        <f t="shared" si="11"/>
        <v>#DIV/0!</v>
      </c>
      <c r="K156" s="133">
        <f t="shared" si="14"/>
        <v>0</v>
      </c>
      <c r="L156" s="67">
        <f t="shared" si="15"/>
        <v>0</v>
      </c>
    </row>
    <row r="157" spans="1:12" s="85" customFormat="1" x14ac:dyDescent="0.2">
      <c r="A157" s="117" t="s">
        <v>2710</v>
      </c>
      <c r="B157" s="122"/>
      <c r="C157" s="117"/>
      <c r="D157" s="117" t="s">
        <v>2711</v>
      </c>
      <c r="E157" s="123"/>
      <c r="F157" s="115"/>
      <c r="G157" s="115"/>
      <c r="H157" s="121"/>
      <c r="I157" s="115">
        <f>SUM(I158:I160)</f>
        <v>0</v>
      </c>
      <c r="J157" s="118" t="e">
        <f t="shared" si="11"/>
        <v>#DIV/0!</v>
      </c>
      <c r="K157" s="133">
        <f t="shared" si="14"/>
        <v>0</v>
      </c>
      <c r="L157" s="67">
        <f t="shared" si="15"/>
        <v>0</v>
      </c>
    </row>
    <row r="158" spans="1:12" s="85" customFormat="1" ht="38.25" x14ac:dyDescent="0.2">
      <c r="A158" s="89" t="s">
        <v>2712</v>
      </c>
      <c r="B158" s="90" t="s">
        <v>382</v>
      </c>
      <c r="C158" s="75">
        <v>91341</v>
      </c>
      <c r="D158" s="75" t="s">
        <v>2923</v>
      </c>
      <c r="E158" s="91" t="s">
        <v>208</v>
      </c>
      <c r="F158" s="92">
        <v>10.08</v>
      </c>
      <c r="G158" s="92"/>
      <c r="H158" s="93">
        <f t="shared" si="13"/>
        <v>0</v>
      </c>
      <c r="I158" s="92">
        <f t="shared" si="12"/>
        <v>0</v>
      </c>
      <c r="J158" s="130" t="e">
        <f t="shared" si="11"/>
        <v>#DIV/0!</v>
      </c>
      <c r="K158" s="133">
        <f t="shared" si="14"/>
        <v>0</v>
      </c>
      <c r="L158" s="67">
        <f t="shared" si="15"/>
        <v>0</v>
      </c>
    </row>
    <row r="159" spans="1:12" s="85" customFormat="1" ht="76.5" x14ac:dyDescent="0.2">
      <c r="A159" s="89" t="s">
        <v>2713</v>
      </c>
      <c r="B159" s="90" t="s">
        <v>382</v>
      </c>
      <c r="C159" s="75">
        <v>94573</v>
      </c>
      <c r="D159" s="75" t="s">
        <v>2924</v>
      </c>
      <c r="E159" s="91" t="s">
        <v>208</v>
      </c>
      <c r="F159" s="92">
        <v>10.050000000000001</v>
      </c>
      <c r="G159" s="92"/>
      <c r="H159" s="93">
        <f t="shared" si="13"/>
        <v>0</v>
      </c>
      <c r="I159" s="92">
        <f t="shared" si="12"/>
        <v>0</v>
      </c>
      <c r="J159" s="130" t="e">
        <f t="shared" si="11"/>
        <v>#DIV/0!</v>
      </c>
      <c r="K159" s="133">
        <f t="shared" si="14"/>
        <v>0</v>
      </c>
      <c r="L159" s="67">
        <f t="shared" si="15"/>
        <v>0</v>
      </c>
    </row>
    <row r="160" spans="1:12" s="85" customFormat="1" ht="25.5" x14ac:dyDescent="0.2">
      <c r="A160" s="89" t="s">
        <v>2714</v>
      </c>
      <c r="B160" s="90" t="s">
        <v>2643</v>
      </c>
      <c r="C160" s="75">
        <v>11190</v>
      </c>
      <c r="D160" s="75" t="s">
        <v>2925</v>
      </c>
      <c r="E160" s="91" t="s">
        <v>151</v>
      </c>
      <c r="F160" s="92">
        <v>3</v>
      </c>
      <c r="G160" s="92"/>
      <c r="H160" s="93">
        <f t="shared" si="13"/>
        <v>0</v>
      </c>
      <c r="I160" s="92">
        <f t="shared" si="12"/>
        <v>0</v>
      </c>
      <c r="J160" s="130" t="e">
        <f t="shared" si="11"/>
        <v>#DIV/0!</v>
      </c>
      <c r="K160" s="133">
        <f t="shared" si="14"/>
        <v>0</v>
      </c>
      <c r="L160" s="67">
        <f t="shared" si="15"/>
        <v>0</v>
      </c>
    </row>
    <row r="161" spans="1:12" s="85" customFormat="1" x14ac:dyDescent="0.2">
      <c r="A161" s="117" t="s">
        <v>2715</v>
      </c>
      <c r="B161" s="122"/>
      <c r="C161" s="117"/>
      <c r="D161" s="117" t="s">
        <v>2716</v>
      </c>
      <c r="E161" s="123"/>
      <c r="F161" s="115"/>
      <c r="G161" s="115"/>
      <c r="H161" s="121"/>
      <c r="I161" s="115">
        <f>SUM(I162:I165)</f>
        <v>0</v>
      </c>
      <c r="J161" s="118" t="e">
        <f t="shared" si="11"/>
        <v>#DIV/0!</v>
      </c>
      <c r="K161" s="133">
        <f t="shared" si="14"/>
        <v>0</v>
      </c>
      <c r="L161" s="67">
        <f t="shared" si="15"/>
        <v>0</v>
      </c>
    </row>
    <row r="162" spans="1:12" s="85" customFormat="1" ht="51" x14ac:dyDescent="0.2">
      <c r="A162" s="89" t="s">
        <v>2717</v>
      </c>
      <c r="B162" s="90" t="s">
        <v>382</v>
      </c>
      <c r="C162" s="75">
        <v>87904</v>
      </c>
      <c r="D162" s="75" t="s">
        <v>2926</v>
      </c>
      <c r="E162" s="91" t="s">
        <v>208</v>
      </c>
      <c r="F162" s="92">
        <v>426.36</v>
      </c>
      <c r="G162" s="92"/>
      <c r="H162" s="93">
        <f t="shared" si="13"/>
        <v>0</v>
      </c>
      <c r="I162" s="92">
        <f t="shared" si="12"/>
        <v>0</v>
      </c>
      <c r="J162" s="130" t="e">
        <f t="shared" si="11"/>
        <v>#DIV/0!</v>
      </c>
      <c r="K162" s="133">
        <f t="shared" si="14"/>
        <v>0</v>
      </c>
      <c r="L162" s="67">
        <f t="shared" si="15"/>
        <v>0</v>
      </c>
    </row>
    <row r="163" spans="1:12" s="85" customFormat="1" ht="51" x14ac:dyDescent="0.2">
      <c r="A163" s="89" t="s">
        <v>2718</v>
      </c>
      <c r="B163" s="90" t="s">
        <v>382</v>
      </c>
      <c r="C163" s="75">
        <v>104226</v>
      </c>
      <c r="D163" s="75" t="s">
        <v>2927</v>
      </c>
      <c r="E163" s="91" t="s">
        <v>208</v>
      </c>
      <c r="F163" s="92">
        <v>426.36</v>
      </c>
      <c r="G163" s="92"/>
      <c r="H163" s="93">
        <f t="shared" si="13"/>
        <v>0</v>
      </c>
      <c r="I163" s="92">
        <f t="shared" si="12"/>
        <v>0</v>
      </c>
      <c r="J163" s="130" t="e">
        <f t="shared" si="11"/>
        <v>#DIV/0!</v>
      </c>
      <c r="K163" s="133">
        <f t="shared" si="14"/>
        <v>0</v>
      </c>
      <c r="L163" s="67">
        <f t="shared" si="15"/>
        <v>0</v>
      </c>
    </row>
    <row r="164" spans="1:12" s="85" customFormat="1" ht="38.25" x14ac:dyDescent="0.2">
      <c r="A164" s="89" t="s">
        <v>2719</v>
      </c>
      <c r="B164" s="90" t="s">
        <v>382</v>
      </c>
      <c r="C164" s="75">
        <v>104598</v>
      </c>
      <c r="D164" s="75" t="s">
        <v>2928</v>
      </c>
      <c r="E164" s="91" t="s">
        <v>208</v>
      </c>
      <c r="F164" s="92">
        <v>98.4</v>
      </c>
      <c r="G164" s="92"/>
      <c r="H164" s="93">
        <f t="shared" si="13"/>
        <v>0</v>
      </c>
      <c r="I164" s="92">
        <f t="shared" si="12"/>
        <v>0</v>
      </c>
      <c r="J164" s="130" t="e">
        <f t="shared" si="11"/>
        <v>#DIV/0!</v>
      </c>
      <c r="K164" s="133">
        <f t="shared" si="14"/>
        <v>0</v>
      </c>
      <c r="L164" s="67">
        <f t="shared" si="15"/>
        <v>0</v>
      </c>
    </row>
    <row r="165" spans="1:12" s="85" customFormat="1" ht="38.25" x14ac:dyDescent="0.2">
      <c r="A165" s="89" t="s">
        <v>2720</v>
      </c>
      <c r="B165" s="90" t="s">
        <v>382</v>
      </c>
      <c r="C165" s="75">
        <v>104611</v>
      </c>
      <c r="D165" s="75" t="s">
        <v>2929</v>
      </c>
      <c r="E165" s="91" t="s">
        <v>208</v>
      </c>
      <c r="F165" s="92">
        <v>49.62</v>
      </c>
      <c r="G165" s="92"/>
      <c r="H165" s="93">
        <f t="shared" si="13"/>
        <v>0</v>
      </c>
      <c r="I165" s="92">
        <f t="shared" si="12"/>
        <v>0</v>
      </c>
      <c r="J165" s="130" t="e">
        <f t="shared" si="11"/>
        <v>#DIV/0!</v>
      </c>
      <c r="K165" s="133">
        <f t="shared" si="14"/>
        <v>0</v>
      </c>
      <c r="L165" s="67">
        <f t="shared" si="15"/>
        <v>0</v>
      </c>
    </row>
    <row r="166" spans="1:12" s="85" customFormat="1" x14ac:dyDescent="0.2">
      <c r="A166" s="117" t="s">
        <v>2721</v>
      </c>
      <c r="B166" s="122"/>
      <c r="C166" s="117"/>
      <c r="D166" s="117" t="s">
        <v>2722</v>
      </c>
      <c r="E166" s="123"/>
      <c r="F166" s="115"/>
      <c r="G166" s="115"/>
      <c r="H166" s="121"/>
      <c r="I166" s="115">
        <f>SUM(I167:I169)</f>
        <v>0</v>
      </c>
      <c r="J166" s="118" t="e">
        <f t="shared" si="11"/>
        <v>#DIV/0!</v>
      </c>
      <c r="K166" s="133">
        <f t="shared" si="14"/>
        <v>0</v>
      </c>
      <c r="L166" s="67">
        <f t="shared" si="15"/>
        <v>0</v>
      </c>
    </row>
    <row r="167" spans="1:12" s="85" customFormat="1" ht="38.25" x14ac:dyDescent="0.2">
      <c r="A167" s="89" t="s">
        <v>2723</v>
      </c>
      <c r="B167" s="90" t="s">
        <v>382</v>
      </c>
      <c r="C167" s="75">
        <v>92584</v>
      </c>
      <c r="D167" s="75" t="s">
        <v>2930</v>
      </c>
      <c r="E167" s="91" t="s">
        <v>151</v>
      </c>
      <c r="F167" s="92">
        <v>9</v>
      </c>
      <c r="G167" s="92"/>
      <c r="H167" s="93">
        <f t="shared" si="13"/>
        <v>0</v>
      </c>
      <c r="I167" s="92">
        <f t="shared" si="12"/>
        <v>0</v>
      </c>
      <c r="J167" s="130" t="e">
        <f t="shared" si="11"/>
        <v>#DIV/0!</v>
      </c>
      <c r="K167" s="133">
        <f t="shared" si="14"/>
        <v>0</v>
      </c>
      <c r="L167" s="67">
        <f t="shared" si="15"/>
        <v>0</v>
      </c>
    </row>
    <row r="168" spans="1:12" s="85" customFormat="1" ht="38.25" x14ac:dyDescent="0.2">
      <c r="A168" s="89" t="s">
        <v>2724</v>
      </c>
      <c r="B168" s="90" t="s">
        <v>382</v>
      </c>
      <c r="C168" s="75">
        <v>92569</v>
      </c>
      <c r="D168" s="75" t="s">
        <v>2931</v>
      </c>
      <c r="E168" s="91" t="s">
        <v>208</v>
      </c>
      <c r="F168" s="92">
        <v>104.28</v>
      </c>
      <c r="G168" s="92"/>
      <c r="H168" s="93">
        <f t="shared" si="13"/>
        <v>0</v>
      </c>
      <c r="I168" s="92">
        <f t="shared" si="12"/>
        <v>0</v>
      </c>
      <c r="J168" s="130" t="e">
        <f t="shared" si="11"/>
        <v>#DIV/0!</v>
      </c>
      <c r="K168" s="133">
        <f t="shared" si="14"/>
        <v>0</v>
      </c>
      <c r="L168" s="67">
        <f t="shared" si="15"/>
        <v>0</v>
      </c>
    </row>
    <row r="169" spans="1:12" s="85" customFormat="1" ht="25.5" x14ac:dyDescent="0.2">
      <c r="A169" s="89" t="s">
        <v>2725</v>
      </c>
      <c r="B169" s="90" t="s">
        <v>382</v>
      </c>
      <c r="C169" s="75">
        <v>94442</v>
      </c>
      <c r="D169" s="75" t="s">
        <v>2932</v>
      </c>
      <c r="E169" s="91" t="s">
        <v>208</v>
      </c>
      <c r="F169" s="92">
        <v>104.28</v>
      </c>
      <c r="G169" s="92"/>
      <c r="H169" s="93">
        <f t="shared" si="13"/>
        <v>0</v>
      </c>
      <c r="I169" s="92">
        <f t="shared" si="12"/>
        <v>0</v>
      </c>
      <c r="J169" s="130" t="e">
        <f t="shared" si="11"/>
        <v>#DIV/0!</v>
      </c>
      <c r="K169" s="133">
        <f t="shared" si="14"/>
        <v>0</v>
      </c>
      <c r="L169" s="67">
        <f t="shared" si="15"/>
        <v>0</v>
      </c>
    </row>
    <row r="170" spans="1:12" s="85" customFormat="1" x14ac:dyDescent="0.2">
      <c r="A170" s="117" t="s">
        <v>2726</v>
      </c>
      <c r="B170" s="122"/>
      <c r="C170" s="117"/>
      <c r="D170" s="117" t="s">
        <v>2585</v>
      </c>
      <c r="E170" s="123"/>
      <c r="F170" s="115"/>
      <c r="G170" s="115"/>
      <c r="H170" s="121"/>
      <c r="I170" s="115">
        <f>SUM(I171:I177)</f>
        <v>0</v>
      </c>
      <c r="J170" s="118" t="e">
        <f t="shared" si="11"/>
        <v>#DIV/0!</v>
      </c>
      <c r="K170" s="133">
        <f t="shared" si="14"/>
        <v>0</v>
      </c>
      <c r="L170" s="67">
        <f t="shared" si="15"/>
        <v>0</v>
      </c>
    </row>
    <row r="171" spans="1:12" s="85" customFormat="1" ht="13.5" customHeight="1" x14ac:dyDescent="0.2">
      <c r="A171" s="89" t="s">
        <v>2727</v>
      </c>
      <c r="B171" s="90" t="s">
        <v>2643</v>
      </c>
      <c r="C171" s="75">
        <v>9867</v>
      </c>
      <c r="D171" s="75" t="s">
        <v>2734</v>
      </c>
      <c r="E171" s="91" t="s">
        <v>170</v>
      </c>
      <c r="F171" s="92">
        <v>48</v>
      </c>
      <c r="G171" s="92"/>
      <c r="H171" s="93">
        <f t="shared" si="13"/>
        <v>0</v>
      </c>
      <c r="I171" s="92">
        <f t="shared" si="12"/>
        <v>0</v>
      </c>
      <c r="J171" s="130" t="e">
        <f t="shared" si="11"/>
        <v>#DIV/0!</v>
      </c>
      <c r="K171" s="133">
        <f t="shared" si="14"/>
        <v>0</v>
      </c>
      <c r="L171" s="67">
        <f t="shared" si="15"/>
        <v>0</v>
      </c>
    </row>
    <row r="172" spans="1:12" s="85" customFormat="1" ht="38.25" x14ac:dyDescent="0.2">
      <c r="A172" s="89" t="s">
        <v>2728</v>
      </c>
      <c r="B172" s="90" t="s">
        <v>382</v>
      </c>
      <c r="C172" s="75">
        <v>89404</v>
      </c>
      <c r="D172" s="75" t="s">
        <v>2933</v>
      </c>
      <c r="E172" s="91" t="s">
        <v>151</v>
      </c>
      <c r="F172" s="92">
        <v>12</v>
      </c>
      <c r="G172" s="92"/>
      <c r="H172" s="93">
        <f t="shared" si="13"/>
        <v>0</v>
      </c>
      <c r="I172" s="92">
        <f t="shared" si="12"/>
        <v>0</v>
      </c>
      <c r="J172" s="130" t="e">
        <f t="shared" si="11"/>
        <v>#DIV/0!</v>
      </c>
      <c r="K172" s="133">
        <f t="shared" si="14"/>
        <v>0</v>
      </c>
      <c r="L172" s="67">
        <f t="shared" si="15"/>
        <v>0</v>
      </c>
    </row>
    <row r="173" spans="1:12" s="85" customFormat="1" ht="25.5" x14ac:dyDescent="0.2">
      <c r="A173" s="89" t="s">
        <v>2729</v>
      </c>
      <c r="B173" s="90" t="s">
        <v>382</v>
      </c>
      <c r="C173" s="75">
        <v>89438</v>
      </c>
      <c r="D173" s="75" t="s">
        <v>2934</v>
      </c>
      <c r="E173" s="91" t="s">
        <v>151</v>
      </c>
      <c r="F173" s="92">
        <v>6</v>
      </c>
      <c r="G173" s="92"/>
      <c r="H173" s="93">
        <f t="shared" si="13"/>
        <v>0</v>
      </c>
      <c r="I173" s="92">
        <f t="shared" si="12"/>
        <v>0</v>
      </c>
      <c r="J173" s="130" t="e">
        <f t="shared" si="11"/>
        <v>#DIV/0!</v>
      </c>
      <c r="K173" s="133">
        <f t="shared" si="14"/>
        <v>0</v>
      </c>
      <c r="L173" s="67">
        <f t="shared" si="15"/>
        <v>0</v>
      </c>
    </row>
    <row r="174" spans="1:12" s="85" customFormat="1" ht="25.5" x14ac:dyDescent="0.2">
      <c r="A174" s="89" t="s">
        <v>2730</v>
      </c>
      <c r="B174" s="90" t="s">
        <v>382</v>
      </c>
      <c r="C174" s="75">
        <v>100878</v>
      </c>
      <c r="D174" s="75" t="s">
        <v>2935</v>
      </c>
      <c r="E174" s="91" t="s">
        <v>151</v>
      </c>
      <c r="F174" s="92">
        <v>3</v>
      </c>
      <c r="G174" s="92"/>
      <c r="H174" s="93">
        <f t="shared" si="13"/>
        <v>0</v>
      </c>
      <c r="I174" s="92">
        <f t="shared" si="12"/>
        <v>0</v>
      </c>
      <c r="J174" s="130" t="e">
        <f t="shared" si="11"/>
        <v>#DIV/0!</v>
      </c>
      <c r="K174" s="133">
        <f t="shared" si="14"/>
        <v>0</v>
      </c>
      <c r="L174" s="67">
        <f t="shared" si="15"/>
        <v>0</v>
      </c>
    </row>
    <row r="175" spans="1:12" s="85" customFormat="1" ht="63.75" x14ac:dyDescent="0.2">
      <c r="A175" s="89" t="s">
        <v>2731</v>
      </c>
      <c r="B175" s="90" t="s">
        <v>382</v>
      </c>
      <c r="C175" s="75">
        <v>93396</v>
      </c>
      <c r="D175" s="75" t="s">
        <v>2936</v>
      </c>
      <c r="E175" s="91" t="s">
        <v>151</v>
      </c>
      <c r="F175" s="92">
        <v>3</v>
      </c>
      <c r="G175" s="92"/>
      <c r="H175" s="93">
        <f t="shared" si="13"/>
        <v>0</v>
      </c>
      <c r="I175" s="92">
        <f t="shared" si="12"/>
        <v>0</v>
      </c>
      <c r="J175" s="130" t="e">
        <f t="shared" si="11"/>
        <v>#DIV/0!</v>
      </c>
      <c r="K175" s="133">
        <f t="shared" si="14"/>
        <v>0</v>
      </c>
      <c r="L175" s="67">
        <f t="shared" si="15"/>
        <v>0</v>
      </c>
    </row>
    <row r="176" spans="1:12" s="85" customFormat="1" ht="25.5" x14ac:dyDescent="0.2">
      <c r="A176" s="89" t="s">
        <v>2732</v>
      </c>
      <c r="B176" s="90" t="s">
        <v>382</v>
      </c>
      <c r="C176" s="75">
        <v>100860</v>
      </c>
      <c r="D176" s="75" t="s">
        <v>2937</v>
      </c>
      <c r="E176" s="91" t="s">
        <v>151</v>
      </c>
      <c r="F176" s="92">
        <v>3</v>
      </c>
      <c r="G176" s="92"/>
      <c r="H176" s="93">
        <f t="shared" si="13"/>
        <v>0</v>
      </c>
      <c r="I176" s="92">
        <f t="shared" si="12"/>
        <v>0</v>
      </c>
      <c r="J176" s="130" t="e">
        <f t="shared" si="11"/>
        <v>#DIV/0!</v>
      </c>
      <c r="K176" s="133">
        <f t="shared" si="14"/>
        <v>0</v>
      </c>
      <c r="L176" s="67">
        <f t="shared" si="15"/>
        <v>0</v>
      </c>
    </row>
    <row r="177" spans="1:12" ht="25.5" x14ac:dyDescent="0.2">
      <c r="A177" s="89" t="s">
        <v>2733</v>
      </c>
      <c r="B177" s="90" t="s">
        <v>382</v>
      </c>
      <c r="C177" s="75">
        <v>95546</v>
      </c>
      <c r="D177" s="75" t="s">
        <v>2735</v>
      </c>
      <c r="E177" s="91" t="s">
        <v>151</v>
      </c>
      <c r="F177" s="92">
        <v>3</v>
      </c>
      <c r="G177" s="92"/>
      <c r="H177" s="93">
        <f t="shared" si="13"/>
        <v>0</v>
      </c>
      <c r="I177" s="92">
        <f t="shared" si="12"/>
        <v>0</v>
      </c>
      <c r="J177" s="130" t="e">
        <f t="shared" si="11"/>
        <v>#DIV/0!</v>
      </c>
      <c r="K177" s="133">
        <f t="shared" si="14"/>
        <v>0</v>
      </c>
      <c r="L177" s="67">
        <f t="shared" si="15"/>
        <v>0</v>
      </c>
    </row>
    <row r="178" spans="1:12" s="85" customFormat="1" x14ac:dyDescent="0.2">
      <c r="A178" s="114" t="s">
        <v>2736</v>
      </c>
      <c r="B178" s="114"/>
      <c r="C178" s="114"/>
      <c r="D178" s="114" t="s">
        <v>216</v>
      </c>
      <c r="E178" s="114"/>
      <c r="F178" s="119"/>
      <c r="G178" s="116"/>
      <c r="H178" s="121"/>
      <c r="I178" s="115">
        <f>SUM(I179:I190)</f>
        <v>0</v>
      </c>
      <c r="J178" s="118" t="e">
        <f t="shared" si="11"/>
        <v>#DIV/0!</v>
      </c>
      <c r="K178" s="133">
        <f t="shared" si="14"/>
        <v>0</v>
      </c>
      <c r="L178" s="67">
        <f t="shared" si="15"/>
        <v>0</v>
      </c>
    </row>
    <row r="179" spans="1:12" s="85" customFormat="1" ht="25.5" x14ac:dyDescent="0.2">
      <c r="A179" s="75" t="s">
        <v>2737</v>
      </c>
      <c r="B179" s="90" t="s">
        <v>2643</v>
      </c>
      <c r="C179" s="75">
        <v>39804</v>
      </c>
      <c r="D179" s="75" t="s">
        <v>2938</v>
      </c>
      <c r="E179" s="91" t="s">
        <v>151</v>
      </c>
      <c r="F179" s="92">
        <v>3</v>
      </c>
      <c r="G179" s="92"/>
      <c r="H179" s="93">
        <f t="shared" si="13"/>
        <v>0</v>
      </c>
      <c r="I179" s="92">
        <f t="shared" si="12"/>
        <v>0</v>
      </c>
      <c r="J179" s="130" t="e">
        <f t="shared" si="11"/>
        <v>#DIV/0!</v>
      </c>
      <c r="K179" s="133">
        <f t="shared" si="14"/>
        <v>0</v>
      </c>
      <c r="L179" s="67">
        <f t="shared" si="15"/>
        <v>0</v>
      </c>
    </row>
    <row r="180" spans="1:12" s="85" customFormat="1" ht="25.5" x14ac:dyDescent="0.2">
      <c r="A180" s="75" t="s">
        <v>2738</v>
      </c>
      <c r="B180" s="90" t="s">
        <v>382</v>
      </c>
      <c r="C180" s="75">
        <v>93664</v>
      </c>
      <c r="D180" s="75" t="s">
        <v>2939</v>
      </c>
      <c r="E180" s="91" t="s">
        <v>151</v>
      </c>
      <c r="F180" s="92">
        <v>3</v>
      </c>
      <c r="G180" s="92"/>
      <c r="H180" s="93">
        <f t="shared" si="13"/>
        <v>0</v>
      </c>
      <c r="I180" s="92">
        <f t="shared" si="12"/>
        <v>0</v>
      </c>
      <c r="J180" s="130" t="e">
        <f t="shared" si="11"/>
        <v>#DIV/0!</v>
      </c>
      <c r="K180" s="133">
        <f t="shared" si="14"/>
        <v>0</v>
      </c>
      <c r="L180" s="67">
        <f t="shared" si="15"/>
        <v>0</v>
      </c>
    </row>
    <row r="181" spans="1:12" s="85" customFormat="1" ht="25.5" x14ac:dyDescent="0.2">
      <c r="A181" s="75" t="s">
        <v>2739</v>
      </c>
      <c r="B181" s="90" t="s">
        <v>382</v>
      </c>
      <c r="C181" s="75">
        <v>93661</v>
      </c>
      <c r="D181" s="75" t="s">
        <v>2940</v>
      </c>
      <c r="E181" s="91" t="s">
        <v>151</v>
      </c>
      <c r="F181" s="92">
        <v>6</v>
      </c>
      <c r="G181" s="92"/>
      <c r="H181" s="93">
        <f t="shared" si="13"/>
        <v>0</v>
      </c>
      <c r="I181" s="92">
        <f t="shared" si="12"/>
        <v>0</v>
      </c>
      <c r="J181" s="130" t="e">
        <f t="shared" si="11"/>
        <v>#DIV/0!</v>
      </c>
      <c r="K181" s="133">
        <f t="shared" si="14"/>
        <v>0</v>
      </c>
      <c r="L181" s="67">
        <f t="shared" si="15"/>
        <v>0</v>
      </c>
    </row>
    <row r="182" spans="1:12" s="85" customFormat="1" ht="25.5" x14ac:dyDescent="0.2">
      <c r="A182" s="75" t="s">
        <v>2740</v>
      </c>
      <c r="B182" s="90" t="s">
        <v>382</v>
      </c>
      <c r="C182" s="75">
        <v>93654</v>
      </c>
      <c r="D182" s="75" t="s">
        <v>2941</v>
      </c>
      <c r="E182" s="91" t="s">
        <v>151</v>
      </c>
      <c r="F182" s="92">
        <v>3</v>
      </c>
      <c r="G182" s="92"/>
      <c r="H182" s="93">
        <f t="shared" si="13"/>
        <v>0</v>
      </c>
      <c r="I182" s="92">
        <f t="shared" si="12"/>
        <v>0</v>
      </c>
      <c r="J182" s="130" t="e">
        <f t="shared" si="11"/>
        <v>#DIV/0!</v>
      </c>
      <c r="K182" s="133">
        <f t="shared" si="14"/>
        <v>0</v>
      </c>
      <c r="L182" s="67">
        <f t="shared" si="15"/>
        <v>0</v>
      </c>
    </row>
    <row r="183" spans="1:12" ht="25.5" x14ac:dyDescent="0.2">
      <c r="A183" s="75" t="s">
        <v>2741</v>
      </c>
      <c r="B183" s="90" t="s">
        <v>382</v>
      </c>
      <c r="C183" s="89">
        <v>93653</v>
      </c>
      <c r="D183" s="89" t="s">
        <v>2942</v>
      </c>
      <c r="E183" s="94" t="s">
        <v>151</v>
      </c>
      <c r="F183" s="93">
        <v>3</v>
      </c>
      <c r="G183" s="93"/>
      <c r="H183" s="93">
        <f t="shared" si="13"/>
        <v>0</v>
      </c>
      <c r="I183" s="92">
        <f t="shared" si="12"/>
        <v>0</v>
      </c>
      <c r="J183" s="130" t="e">
        <f t="shared" si="11"/>
        <v>#DIV/0!</v>
      </c>
      <c r="K183" s="133">
        <f t="shared" si="14"/>
        <v>0</v>
      </c>
      <c r="L183" s="67">
        <f t="shared" si="15"/>
        <v>0</v>
      </c>
    </row>
    <row r="184" spans="1:12" s="85" customFormat="1" ht="38.25" x14ac:dyDescent="0.2">
      <c r="A184" s="75" t="s">
        <v>2742</v>
      </c>
      <c r="B184" s="90" t="s">
        <v>382</v>
      </c>
      <c r="C184" s="75">
        <v>91930</v>
      </c>
      <c r="D184" s="75" t="s">
        <v>2943</v>
      </c>
      <c r="E184" s="91" t="s">
        <v>170</v>
      </c>
      <c r="F184" s="92">
        <v>252</v>
      </c>
      <c r="G184" s="92"/>
      <c r="H184" s="93">
        <f t="shared" si="13"/>
        <v>0</v>
      </c>
      <c r="I184" s="92">
        <f t="shared" si="12"/>
        <v>0</v>
      </c>
      <c r="J184" s="130" t="e">
        <f t="shared" si="11"/>
        <v>#DIV/0!</v>
      </c>
      <c r="K184" s="133">
        <f t="shared" si="14"/>
        <v>0</v>
      </c>
      <c r="L184" s="67">
        <f t="shared" si="15"/>
        <v>0</v>
      </c>
    </row>
    <row r="185" spans="1:12" s="85" customFormat="1" ht="38.25" x14ac:dyDescent="0.2">
      <c r="A185" s="75" t="s">
        <v>2743</v>
      </c>
      <c r="B185" s="90" t="s">
        <v>382</v>
      </c>
      <c r="C185" s="75">
        <v>91928</v>
      </c>
      <c r="D185" s="75" t="s">
        <v>2944</v>
      </c>
      <c r="E185" s="94" t="s">
        <v>170</v>
      </c>
      <c r="F185" s="93">
        <v>276</v>
      </c>
      <c r="G185" s="92"/>
      <c r="H185" s="93">
        <f t="shared" si="13"/>
        <v>0</v>
      </c>
      <c r="I185" s="92">
        <f t="shared" si="12"/>
        <v>0</v>
      </c>
      <c r="J185" s="130" t="e">
        <f t="shared" si="11"/>
        <v>#DIV/0!</v>
      </c>
      <c r="K185" s="133">
        <f t="shared" si="14"/>
        <v>0</v>
      </c>
      <c r="L185" s="67">
        <f t="shared" si="15"/>
        <v>0</v>
      </c>
    </row>
    <row r="186" spans="1:12" s="85" customFormat="1" ht="38.25" x14ac:dyDescent="0.2">
      <c r="A186" s="75" t="s">
        <v>2744</v>
      </c>
      <c r="B186" s="90" t="s">
        <v>382</v>
      </c>
      <c r="C186" s="75">
        <v>91926</v>
      </c>
      <c r="D186" s="75" t="s">
        <v>2854</v>
      </c>
      <c r="E186" s="91" t="s">
        <v>170</v>
      </c>
      <c r="F186" s="92">
        <v>195</v>
      </c>
      <c r="G186" s="92"/>
      <c r="H186" s="93">
        <f t="shared" si="13"/>
        <v>0</v>
      </c>
      <c r="I186" s="92">
        <f t="shared" si="12"/>
        <v>0</v>
      </c>
      <c r="J186" s="130" t="e">
        <f t="shared" si="11"/>
        <v>#DIV/0!</v>
      </c>
      <c r="K186" s="133">
        <f t="shared" si="14"/>
        <v>0</v>
      </c>
      <c r="L186" s="67">
        <f t="shared" si="15"/>
        <v>0</v>
      </c>
    </row>
    <row r="187" spans="1:12" s="85" customFormat="1" ht="25.5" x14ac:dyDescent="0.2">
      <c r="A187" s="75" t="s">
        <v>2745</v>
      </c>
      <c r="B187" s="90" t="s">
        <v>382</v>
      </c>
      <c r="C187" s="75">
        <v>92008</v>
      </c>
      <c r="D187" s="75" t="s">
        <v>2945</v>
      </c>
      <c r="E187" s="94" t="s">
        <v>151</v>
      </c>
      <c r="F187" s="93">
        <v>24</v>
      </c>
      <c r="G187" s="92"/>
      <c r="H187" s="93">
        <f t="shared" si="13"/>
        <v>0</v>
      </c>
      <c r="I187" s="92">
        <f t="shared" si="12"/>
        <v>0</v>
      </c>
      <c r="J187" s="130" t="e">
        <f t="shared" si="11"/>
        <v>#DIV/0!</v>
      </c>
      <c r="K187" s="133">
        <f t="shared" si="14"/>
        <v>0</v>
      </c>
      <c r="L187" s="67">
        <f t="shared" si="15"/>
        <v>0</v>
      </c>
    </row>
    <row r="188" spans="1:12" s="85" customFormat="1" ht="25.5" x14ac:dyDescent="0.2">
      <c r="A188" s="75" t="s">
        <v>2746</v>
      </c>
      <c r="B188" s="90" t="s">
        <v>382</v>
      </c>
      <c r="C188" s="75">
        <v>91993</v>
      </c>
      <c r="D188" s="75" t="s">
        <v>2946</v>
      </c>
      <c r="E188" s="91" t="s">
        <v>151</v>
      </c>
      <c r="F188" s="92">
        <v>6</v>
      </c>
      <c r="G188" s="92"/>
      <c r="H188" s="93">
        <f t="shared" si="13"/>
        <v>0</v>
      </c>
      <c r="I188" s="92">
        <f t="shared" si="12"/>
        <v>0</v>
      </c>
      <c r="J188" s="130" t="e">
        <f t="shared" si="11"/>
        <v>#DIV/0!</v>
      </c>
      <c r="K188" s="133">
        <f t="shared" si="14"/>
        <v>0</v>
      </c>
      <c r="L188" s="67">
        <f t="shared" si="15"/>
        <v>0</v>
      </c>
    </row>
    <row r="189" spans="1:12" s="85" customFormat="1" ht="25.5" x14ac:dyDescent="0.2">
      <c r="A189" s="75" t="s">
        <v>2747</v>
      </c>
      <c r="B189" s="90" t="s">
        <v>382</v>
      </c>
      <c r="C189" s="75">
        <v>91953</v>
      </c>
      <c r="D189" s="75" t="s">
        <v>2947</v>
      </c>
      <c r="E189" s="91" t="s">
        <v>151</v>
      </c>
      <c r="F189" s="92">
        <v>9</v>
      </c>
      <c r="G189" s="92"/>
      <c r="H189" s="93">
        <f t="shared" si="13"/>
        <v>0</v>
      </c>
      <c r="I189" s="92">
        <f t="shared" si="12"/>
        <v>0</v>
      </c>
      <c r="J189" s="130" t="e">
        <f t="shared" si="11"/>
        <v>#DIV/0!</v>
      </c>
      <c r="K189" s="133">
        <f t="shared" si="14"/>
        <v>0</v>
      </c>
      <c r="L189" s="67">
        <f t="shared" si="15"/>
        <v>0</v>
      </c>
    </row>
    <row r="190" spans="1:12" s="85" customFormat="1" ht="25.5" x14ac:dyDescent="0.2">
      <c r="A190" s="75" t="s">
        <v>2748</v>
      </c>
      <c r="B190" s="90" t="s">
        <v>382</v>
      </c>
      <c r="C190" s="75">
        <v>103782</v>
      </c>
      <c r="D190" s="75" t="s">
        <v>2948</v>
      </c>
      <c r="E190" s="91" t="s">
        <v>151</v>
      </c>
      <c r="F190" s="92">
        <v>21</v>
      </c>
      <c r="G190" s="92"/>
      <c r="H190" s="93">
        <f t="shared" si="13"/>
        <v>0</v>
      </c>
      <c r="I190" s="92">
        <f t="shared" si="12"/>
        <v>0</v>
      </c>
      <c r="J190" s="130" t="e">
        <f t="shared" si="11"/>
        <v>#DIV/0!</v>
      </c>
      <c r="K190" s="133">
        <f t="shared" si="14"/>
        <v>0</v>
      </c>
      <c r="L190" s="67">
        <f t="shared" si="15"/>
        <v>0</v>
      </c>
    </row>
    <row r="191" spans="1:12" s="85" customFormat="1" x14ac:dyDescent="0.2">
      <c r="A191" s="117" t="s">
        <v>2749</v>
      </c>
      <c r="B191" s="122"/>
      <c r="C191" s="117"/>
      <c r="D191" s="117" t="s">
        <v>342</v>
      </c>
      <c r="E191" s="123"/>
      <c r="F191" s="115"/>
      <c r="G191" s="115"/>
      <c r="H191" s="121"/>
      <c r="I191" s="115">
        <f>SUM(I192:I195)</f>
        <v>0</v>
      </c>
      <c r="J191" s="118" t="e">
        <f t="shared" si="11"/>
        <v>#DIV/0!</v>
      </c>
      <c r="K191" s="133">
        <f t="shared" si="14"/>
        <v>0</v>
      </c>
      <c r="L191" s="67">
        <f t="shared" si="15"/>
        <v>0</v>
      </c>
    </row>
    <row r="192" spans="1:12" s="85" customFormat="1" ht="25.5" x14ac:dyDescent="0.2">
      <c r="A192" s="89" t="s">
        <v>2750</v>
      </c>
      <c r="B192" s="90" t="s">
        <v>382</v>
      </c>
      <c r="C192" s="75">
        <v>88485</v>
      </c>
      <c r="D192" s="75" t="s">
        <v>2754</v>
      </c>
      <c r="E192" s="91" t="s">
        <v>208</v>
      </c>
      <c r="F192" s="92">
        <v>415.41</v>
      </c>
      <c r="G192" s="92"/>
      <c r="H192" s="93">
        <f t="shared" si="13"/>
        <v>0</v>
      </c>
      <c r="I192" s="92">
        <f t="shared" si="12"/>
        <v>0</v>
      </c>
      <c r="J192" s="130" t="e">
        <f t="shared" si="11"/>
        <v>#DIV/0!</v>
      </c>
      <c r="K192" s="133">
        <f t="shared" si="14"/>
        <v>0</v>
      </c>
      <c r="L192" s="67">
        <f t="shared" si="15"/>
        <v>0</v>
      </c>
    </row>
    <row r="193" spans="1:12" s="85" customFormat="1" ht="25.5" x14ac:dyDescent="0.2">
      <c r="A193" s="89" t="s">
        <v>2751</v>
      </c>
      <c r="B193" s="90" t="s">
        <v>382</v>
      </c>
      <c r="C193" s="75">
        <v>88484</v>
      </c>
      <c r="D193" s="75" t="s">
        <v>2755</v>
      </c>
      <c r="E193" s="91" t="s">
        <v>208</v>
      </c>
      <c r="F193" s="92">
        <v>67.319999999999993</v>
      </c>
      <c r="G193" s="92"/>
      <c r="H193" s="93">
        <f t="shared" si="13"/>
        <v>0</v>
      </c>
      <c r="I193" s="92">
        <f t="shared" si="12"/>
        <v>0</v>
      </c>
      <c r="J193" s="130" t="e">
        <f t="shared" si="11"/>
        <v>#DIV/0!</v>
      </c>
      <c r="K193" s="133">
        <f t="shared" si="14"/>
        <v>0</v>
      </c>
      <c r="L193" s="67">
        <f t="shared" si="15"/>
        <v>0</v>
      </c>
    </row>
    <row r="194" spans="1:12" s="85" customFormat="1" ht="25.5" x14ac:dyDescent="0.2">
      <c r="A194" s="89" t="s">
        <v>2752</v>
      </c>
      <c r="B194" s="90" t="s">
        <v>382</v>
      </c>
      <c r="C194" s="75">
        <v>104642</v>
      </c>
      <c r="D194" s="75" t="s">
        <v>2669</v>
      </c>
      <c r="E194" s="91" t="s">
        <v>208</v>
      </c>
      <c r="F194" s="92">
        <v>415.41</v>
      </c>
      <c r="G194" s="92"/>
      <c r="H194" s="93">
        <f t="shared" si="13"/>
        <v>0</v>
      </c>
      <c r="I194" s="92">
        <f t="shared" si="12"/>
        <v>0</v>
      </c>
      <c r="J194" s="130" t="e">
        <f t="shared" si="11"/>
        <v>#DIV/0!</v>
      </c>
      <c r="K194" s="133">
        <f t="shared" si="14"/>
        <v>0</v>
      </c>
      <c r="L194" s="67">
        <f t="shared" si="15"/>
        <v>0</v>
      </c>
    </row>
    <row r="195" spans="1:12" s="85" customFormat="1" ht="25.5" x14ac:dyDescent="0.2">
      <c r="A195" s="89" t="s">
        <v>2753</v>
      </c>
      <c r="B195" s="90" t="s">
        <v>382</v>
      </c>
      <c r="C195" s="75">
        <v>104640</v>
      </c>
      <c r="D195" s="75" t="s">
        <v>2756</v>
      </c>
      <c r="E195" s="91" t="s">
        <v>208</v>
      </c>
      <c r="F195" s="92">
        <v>67.319999999999993</v>
      </c>
      <c r="G195" s="92"/>
      <c r="H195" s="93">
        <f t="shared" si="13"/>
        <v>0</v>
      </c>
      <c r="I195" s="92">
        <f t="shared" si="12"/>
        <v>0</v>
      </c>
      <c r="J195" s="130" t="e">
        <f t="shared" si="11"/>
        <v>#DIV/0!</v>
      </c>
      <c r="K195" s="133">
        <f t="shared" si="14"/>
        <v>0</v>
      </c>
      <c r="L195" s="67">
        <f t="shared" si="15"/>
        <v>0</v>
      </c>
    </row>
    <row r="196" spans="1:12" s="85" customFormat="1" x14ac:dyDescent="0.2">
      <c r="A196" s="99" t="s">
        <v>2757</v>
      </c>
      <c r="B196" s="124"/>
      <c r="C196" s="99"/>
      <c r="D196" s="99" t="s">
        <v>2758</v>
      </c>
      <c r="E196" s="125"/>
      <c r="F196" s="107"/>
      <c r="G196" s="107"/>
      <c r="H196" s="131"/>
      <c r="I196" s="107">
        <f>I197+I201+I206+I210+I212</f>
        <v>0</v>
      </c>
      <c r="J196" s="101" t="e">
        <f t="shared" si="11"/>
        <v>#DIV/0!</v>
      </c>
      <c r="K196" s="133">
        <f t="shared" si="14"/>
        <v>0</v>
      </c>
      <c r="L196" s="67">
        <f t="shared" si="15"/>
        <v>0</v>
      </c>
    </row>
    <row r="197" spans="1:12" s="85" customFormat="1" x14ac:dyDescent="0.2">
      <c r="A197" s="117" t="s">
        <v>2759</v>
      </c>
      <c r="B197" s="122"/>
      <c r="C197" s="117"/>
      <c r="D197" s="117" t="s">
        <v>2620</v>
      </c>
      <c r="E197" s="123"/>
      <c r="F197" s="115"/>
      <c r="G197" s="115"/>
      <c r="H197" s="121"/>
      <c r="I197" s="115">
        <f>SUM(I198:I200)</f>
        <v>0</v>
      </c>
      <c r="J197" s="118" t="e">
        <f t="shared" si="11"/>
        <v>#DIV/0!</v>
      </c>
      <c r="K197" s="133">
        <f t="shared" si="14"/>
        <v>0</v>
      </c>
      <c r="L197" s="67">
        <f t="shared" si="15"/>
        <v>0</v>
      </c>
    </row>
    <row r="198" spans="1:12" s="85" customFormat="1" ht="38.25" x14ac:dyDescent="0.2">
      <c r="A198" s="89" t="s">
        <v>2760</v>
      </c>
      <c r="B198" s="90" t="s">
        <v>382</v>
      </c>
      <c r="C198" s="75">
        <v>96521</v>
      </c>
      <c r="D198" s="75" t="s">
        <v>2617</v>
      </c>
      <c r="E198" s="91" t="s">
        <v>359</v>
      </c>
      <c r="F198" s="92">
        <v>9.0299999999999994</v>
      </c>
      <c r="G198" s="92"/>
      <c r="H198" s="93">
        <f t="shared" si="13"/>
        <v>0</v>
      </c>
      <c r="I198" s="92">
        <f t="shared" si="12"/>
        <v>0</v>
      </c>
      <c r="J198" s="130" t="e">
        <f t="shared" si="11"/>
        <v>#DIV/0!</v>
      </c>
      <c r="K198" s="133">
        <f t="shared" si="14"/>
        <v>0</v>
      </c>
      <c r="L198" s="67">
        <f t="shared" si="15"/>
        <v>0</v>
      </c>
    </row>
    <row r="199" spans="1:12" s="85" customFormat="1" ht="25.5" x14ac:dyDescent="0.2">
      <c r="A199" s="89" t="s">
        <v>2761</v>
      </c>
      <c r="B199" s="90" t="s">
        <v>382</v>
      </c>
      <c r="C199" s="75">
        <v>96546</v>
      </c>
      <c r="D199" s="75" t="s">
        <v>2627</v>
      </c>
      <c r="E199" s="91" t="s">
        <v>793</v>
      </c>
      <c r="F199" s="92">
        <v>722.56</v>
      </c>
      <c r="G199" s="92"/>
      <c r="H199" s="93">
        <f t="shared" si="13"/>
        <v>0</v>
      </c>
      <c r="I199" s="92">
        <f t="shared" si="12"/>
        <v>0</v>
      </c>
      <c r="J199" s="130" t="e">
        <f t="shared" si="11"/>
        <v>#DIV/0!</v>
      </c>
      <c r="K199" s="133">
        <f t="shared" si="14"/>
        <v>0</v>
      </c>
      <c r="L199" s="67">
        <f t="shared" si="15"/>
        <v>0</v>
      </c>
    </row>
    <row r="200" spans="1:12" s="85" customFormat="1" ht="38.25" x14ac:dyDescent="0.2">
      <c r="A200" s="89" t="s">
        <v>2762</v>
      </c>
      <c r="B200" s="90" t="s">
        <v>382</v>
      </c>
      <c r="C200" s="75">
        <v>96557</v>
      </c>
      <c r="D200" s="75" t="s">
        <v>2505</v>
      </c>
      <c r="E200" s="91" t="s">
        <v>359</v>
      </c>
      <c r="F200" s="92">
        <v>9.0299999999999994</v>
      </c>
      <c r="G200" s="92"/>
      <c r="H200" s="93">
        <f t="shared" si="13"/>
        <v>0</v>
      </c>
      <c r="I200" s="92">
        <f t="shared" si="12"/>
        <v>0</v>
      </c>
      <c r="J200" s="130" t="e">
        <f t="shared" si="11"/>
        <v>#DIV/0!</v>
      </c>
      <c r="K200" s="133">
        <f t="shared" si="14"/>
        <v>0</v>
      </c>
      <c r="L200" s="67">
        <f t="shared" si="15"/>
        <v>0</v>
      </c>
    </row>
    <row r="201" spans="1:12" s="85" customFormat="1" x14ac:dyDescent="0.2">
      <c r="A201" s="117" t="s">
        <v>2763</v>
      </c>
      <c r="B201" s="122"/>
      <c r="C201" s="117"/>
      <c r="D201" s="117" t="s">
        <v>2629</v>
      </c>
      <c r="E201" s="123"/>
      <c r="F201" s="115"/>
      <c r="G201" s="115"/>
      <c r="H201" s="121"/>
      <c r="I201" s="115">
        <f>SUM(I202:I205)</f>
        <v>0</v>
      </c>
      <c r="J201" s="118" t="e">
        <f t="shared" si="11"/>
        <v>#DIV/0!</v>
      </c>
      <c r="K201" s="133">
        <f t="shared" si="14"/>
        <v>0</v>
      </c>
      <c r="L201" s="67">
        <f t="shared" si="15"/>
        <v>0</v>
      </c>
    </row>
    <row r="202" spans="1:12" s="85" customFormat="1" ht="38.25" x14ac:dyDescent="0.2">
      <c r="A202" s="89" t="s">
        <v>2764</v>
      </c>
      <c r="B202" s="90" t="s">
        <v>382</v>
      </c>
      <c r="C202" s="75">
        <v>96525</v>
      </c>
      <c r="D202" s="75" t="s">
        <v>2618</v>
      </c>
      <c r="E202" s="91" t="s">
        <v>359</v>
      </c>
      <c r="F202" s="92">
        <v>26.14</v>
      </c>
      <c r="G202" s="92"/>
      <c r="H202" s="93">
        <f t="shared" si="13"/>
        <v>0</v>
      </c>
      <c r="I202" s="92">
        <f t="shared" si="12"/>
        <v>0</v>
      </c>
      <c r="J202" s="130" t="e">
        <f t="shared" ref="J202:J243" si="16">I202 / $J$247</f>
        <v>#DIV/0!</v>
      </c>
      <c r="K202" s="133">
        <f t="shared" si="14"/>
        <v>0</v>
      </c>
      <c r="L202" s="67">
        <f t="shared" si="15"/>
        <v>0</v>
      </c>
    </row>
    <row r="203" spans="1:12" s="85" customFormat="1" ht="38.25" x14ac:dyDescent="0.2">
      <c r="A203" s="89" t="s">
        <v>2765</v>
      </c>
      <c r="B203" s="90" t="s">
        <v>382</v>
      </c>
      <c r="C203" s="75">
        <v>96533</v>
      </c>
      <c r="D203" s="75" t="s">
        <v>2768</v>
      </c>
      <c r="E203" s="91" t="s">
        <v>208</v>
      </c>
      <c r="F203" s="92">
        <v>234.57</v>
      </c>
      <c r="G203" s="92"/>
      <c r="H203" s="93">
        <f t="shared" si="13"/>
        <v>0</v>
      </c>
      <c r="I203" s="92">
        <f t="shared" ref="I203:I243" si="17">ROUND(F203 * H203, 2)</f>
        <v>0</v>
      </c>
      <c r="J203" s="130" t="e">
        <f t="shared" si="16"/>
        <v>#DIV/0!</v>
      </c>
      <c r="K203" s="133">
        <f t="shared" si="14"/>
        <v>0</v>
      </c>
      <c r="L203" s="67">
        <f t="shared" si="15"/>
        <v>0</v>
      </c>
    </row>
    <row r="204" spans="1:12" s="85" customFormat="1" ht="25.5" x14ac:dyDescent="0.2">
      <c r="A204" s="89" t="s">
        <v>2766</v>
      </c>
      <c r="B204" s="90" t="s">
        <v>382</v>
      </c>
      <c r="C204" s="75">
        <v>104919</v>
      </c>
      <c r="D204" s="75" t="s">
        <v>2691</v>
      </c>
      <c r="E204" s="91" t="s">
        <v>793</v>
      </c>
      <c r="F204" s="92">
        <v>1501.6</v>
      </c>
      <c r="G204" s="92"/>
      <c r="H204" s="93">
        <f t="shared" ref="H204:H243" si="18">ROUND(G204 * (1 +$J$5), 2)</f>
        <v>0</v>
      </c>
      <c r="I204" s="92">
        <f t="shared" si="17"/>
        <v>0</v>
      </c>
      <c r="J204" s="130" t="e">
        <f t="shared" si="16"/>
        <v>#DIV/0!</v>
      </c>
      <c r="K204" s="133">
        <f t="shared" ref="K204:K243" si="19">F204*H204</f>
        <v>0</v>
      </c>
      <c r="L204" s="67">
        <f t="shared" ref="L204:L243" si="20">F204*G204</f>
        <v>0</v>
      </c>
    </row>
    <row r="205" spans="1:12" s="85" customFormat="1" ht="38.25" x14ac:dyDescent="0.2">
      <c r="A205" s="89" t="s">
        <v>2767</v>
      </c>
      <c r="B205" s="90" t="s">
        <v>382</v>
      </c>
      <c r="C205" s="75">
        <v>96557</v>
      </c>
      <c r="D205" s="75" t="s">
        <v>2505</v>
      </c>
      <c r="E205" s="91" t="s">
        <v>359</v>
      </c>
      <c r="F205" s="92">
        <v>18.77</v>
      </c>
      <c r="G205" s="92"/>
      <c r="H205" s="93">
        <f t="shared" si="18"/>
        <v>0</v>
      </c>
      <c r="I205" s="92">
        <f t="shared" si="17"/>
        <v>0</v>
      </c>
      <c r="J205" s="130" t="e">
        <f t="shared" si="16"/>
        <v>#DIV/0!</v>
      </c>
      <c r="K205" s="133">
        <f t="shared" si="19"/>
        <v>0</v>
      </c>
      <c r="L205" s="67">
        <f t="shared" si="20"/>
        <v>0</v>
      </c>
    </row>
    <row r="206" spans="1:12" s="85" customFormat="1" x14ac:dyDescent="0.2">
      <c r="A206" s="117" t="s">
        <v>2769</v>
      </c>
      <c r="B206" s="122"/>
      <c r="C206" s="117"/>
      <c r="D206" s="117" t="s">
        <v>2635</v>
      </c>
      <c r="E206" s="123"/>
      <c r="F206" s="115"/>
      <c r="G206" s="115"/>
      <c r="H206" s="121"/>
      <c r="I206" s="115">
        <f>SUM(I207:I209)</f>
        <v>0</v>
      </c>
      <c r="J206" s="118" t="e">
        <f t="shared" si="16"/>
        <v>#DIV/0!</v>
      </c>
      <c r="K206" s="133">
        <f t="shared" si="19"/>
        <v>0</v>
      </c>
      <c r="L206" s="67">
        <f t="shared" si="20"/>
        <v>0</v>
      </c>
    </row>
    <row r="207" spans="1:12" s="85" customFormat="1" ht="38.25" x14ac:dyDescent="0.2">
      <c r="A207" s="89" t="s">
        <v>2770</v>
      </c>
      <c r="B207" s="90" t="s">
        <v>382</v>
      </c>
      <c r="C207" s="75">
        <v>92762</v>
      </c>
      <c r="D207" s="75" t="s">
        <v>2773</v>
      </c>
      <c r="E207" s="91" t="s">
        <v>793</v>
      </c>
      <c r="F207" s="92">
        <v>933.6</v>
      </c>
      <c r="G207" s="92"/>
      <c r="H207" s="93">
        <f t="shared" si="18"/>
        <v>0</v>
      </c>
      <c r="I207" s="92">
        <f t="shared" si="17"/>
        <v>0</v>
      </c>
      <c r="J207" s="130" t="e">
        <f t="shared" si="16"/>
        <v>#DIV/0!</v>
      </c>
      <c r="K207" s="133">
        <f t="shared" si="19"/>
        <v>0</v>
      </c>
      <c r="L207" s="67">
        <f t="shared" si="20"/>
        <v>0</v>
      </c>
    </row>
    <row r="208" spans="1:12" s="85" customFormat="1" ht="38.25" x14ac:dyDescent="0.2">
      <c r="A208" s="89" t="s">
        <v>2771</v>
      </c>
      <c r="B208" s="90" t="s">
        <v>382</v>
      </c>
      <c r="C208" s="75">
        <v>92411</v>
      </c>
      <c r="D208" s="75" t="s">
        <v>2692</v>
      </c>
      <c r="E208" s="91" t="s">
        <v>208</v>
      </c>
      <c r="F208" s="92">
        <v>291.89999999999998</v>
      </c>
      <c r="G208" s="92"/>
      <c r="H208" s="93">
        <f t="shared" si="18"/>
        <v>0</v>
      </c>
      <c r="I208" s="92">
        <f t="shared" si="17"/>
        <v>0</v>
      </c>
      <c r="J208" s="130" t="e">
        <f t="shared" si="16"/>
        <v>#DIV/0!</v>
      </c>
      <c r="K208" s="133">
        <f t="shared" si="19"/>
        <v>0</v>
      </c>
      <c r="L208" s="67">
        <f t="shared" si="20"/>
        <v>0</v>
      </c>
    </row>
    <row r="209" spans="1:12" s="85" customFormat="1" ht="25.5" x14ac:dyDescent="0.2">
      <c r="A209" s="89" t="s">
        <v>2772</v>
      </c>
      <c r="B209" s="90" t="s">
        <v>382</v>
      </c>
      <c r="C209" s="75">
        <v>103672</v>
      </c>
      <c r="D209" s="75" t="s">
        <v>2699</v>
      </c>
      <c r="E209" s="91" t="s">
        <v>359</v>
      </c>
      <c r="F209" s="92">
        <v>11.67</v>
      </c>
      <c r="G209" s="92"/>
      <c r="H209" s="93">
        <f t="shared" si="18"/>
        <v>0</v>
      </c>
      <c r="I209" s="92">
        <f t="shared" si="17"/>
        <v>0</v>
      </c>
      <c r="J209" s="130" t="e">
        <f t="shared" si="16"/>
        <v>#DIV/0!</v>
      </c>
      <c r="K209" s="133">
        <f t="shared" si="19"/>
        <v>0</v>
      </c>
      <c r="L209" s="67">
        <f t="shared" si="20"/>
        <v>0</v>
      </c>
    </row>
    <row r="210" spans="1:12" s="85" customFormat="1" x14ac:dyDescent="0.2">
      <c r="A210" s="117" t="s">
        <v>2774</v>
      </c>
      <c r="B210" s="122"/>
      <c r="C210" s="117"/>
      <c r="D210" s="117" t="s">
        <v>2706</v>
      </c>
      <c r="E210" s="123"/>
      <c r="F210" s="115"/>
      <c r="G210" s="115"/>
      <c r="H210" s="121"/>
      <c r="I210" s="115">
        <f>I211</f>
        <v>0</v>
      </c>
      <c r="J210" s="118" t="e">
        <f t="shared" si="16"/>
        <v>#DIV/0!</v>
      </c>
      <c r="K210" s="133">
        <f t="shared" si="19"/>
        <v>0</v>
      </c>
      <c r="L210" s="67">
        <f t="shared" si="20"/>
        <v>0</v>
      </c>
    </row>
    <row r="211" spans="1:12" s="85" customFormat="1" ht="38.25" x14ac:dyDescent="0.2">
      <c r="A211" s="89" t="s">
        <v>2775</v>
      </c>
      <c r="B211" s="90" t="s">
        <v>382</v>
      </c>
      <c r="C211" s="75">
        <v>89480</v>
      </c>
      <c r="D211" s="75" t="s">
        <v>2506</v>
      </c>
      <c r="E211" s="91" t="s">
        <v>208</v>
      </c>
      <c r="F211" s="92">
        <v>1117.8</v>
      </c>
      <c r="G211" s="92"/>
      <c r="H211" s="93">
        <f t="shared" si="18"/>
        <v>0</v>
      </c>
      <c r="I211" s="92">
        <f t="shared" si="17"/>
        <v>0</v>
      </c>
      <c r="J211" s="130" t="e">
        <f t="shared" si="16"/>
        <v>#DIV/0!</v>
      </c>
      <c r="K211" s="133">
        <f t="shared" si="19"/>
        <v>0</v>
      </c>
      <c r="L211" s="67">
        <f t="shared" si="20"/>
        <v>0</v>
      </c>
    </row>
    <row r="212" spans="1:12" s="85" customFormat="1" x14ac:dyDescent="0.2">
      <c r="A212" s="117" t="s">
        <v>2776</v>
      </c>
      <c r="B212" s="122"/>
      <c r="C212" s="117"/>
      <c r="D212" s="117" t="s">
        <v>2777</v>
      </c>
      <c r="E212" s="123"/>
      <c r="F212" s="115"/>
      <c r="G212" s="115"/>
      <c r="H212" s="121"/>
      <c r="I212" s="115">
        <f>I213</f>
        <v>0</v>
      </c>
      <c r="J212" s="118" t="e">
        <f t="shared" si="16"/>
        <v>#DIV/0!</v>
      </c>
      <c r="K212" s="133">
        <f t="shared" si="19"/>
        <v>0</v>
      </c>
      <c r="L212" s="67">
        <f t="shared" si="20"/>
        <v>0</v>
      </c>
    </row>
    <row r="213" spans="1:12" s="85" customFormat="1" ht="25.5" x14ac:dyDescent="0.2">
      <c r="A213" s="89" t="s">
        <v>2778</v>
      </c>
      <c r="B213" s="90" t="s">
        <v>557</v>
      </c>
      <c r="C213" s="75" t="s">
        <v>2779</v>
      </c>
      <c r="D213" s="75" t="s">
        <v>2780</v>
      </c>
      <c r="E213" s="91" t="s">
        <v>208</v>
      </c>
      <c r="F213" s="92">
        <v>55.44</v>
      </c>
      <c r="G213" s="92"/>
      <c r="H213" s="93">
        <f t="shared" si="18"/>
        <v>0</v>
      </c>
      <c r="I213" s="92">
        <f t="shared" si="17"/>
        <v>0</v>
      </c>
      <c r="J213" s="130" t="e">
        <f t="shared" si="16"/>
        <v>#DIV/0!</v>
      </c>
      <c r="K213" s="133">
        <f t="shared" si="19"/>
        <v>0</v>
      </c>
      <c r="L213" s="67">
        <f t="shared" si="20"/>
        <v>0</v>
      </c>
    </row>
    <row r="214" spans="1:12" s="85" customFormat="1" x14ac:dyDescent="0.2">
      <c r="A214" s="99" t="s">
        <v>2781</v>
      </c>
      <c r="B214" s="124"/>
      <c r="C214" s="99"/>
      <c r="D214" s="99" t="s">
        <v>2782</v>
      </c>
      <c r="E214" s="125"/>
      <c r="F214" s="107"/>
      <c r="G214" s="107"/>
      <c r="H214" s="107"/>
      <c r="I214" s="107">
        <f>I215+I220+I226+I230+I232+I234+I238+I242</f>
        <v>0</v>
      </c>
      <c r="J214" s="101" t="e">
        <f t="shared" si="16"/>
        <v>#DIV/0!</v>
      </c>
      <c r="K214" s="133">
        <f t="shared" si="19"/>
        <v>0</v>
      </c>
      <c r="L214" s="67">
        <f t="shared" si="20"/>
        <v>0</v>
      </c>
    </row>
    <row r="215" spans="1:12" s="85" customFormat="1" x14ac:dyDescent="0.2">
      <c r="A215" s="117" t="s">
        <v>2783</v>
      </c>
      <c r="B215" s="122"/>
      <c r="C215" s="117"/>
      <c r="D215" s="117" t="s">
        <v>5</v>
      </c>
      <c r="E215" s="123"/>
      <c r="F215" s="115"/>
      <c r="G215" s="115"/>
      <c r="H215" s="121"/>
      <c r="I215" s="115">
        <f>SUM(I216:I219)</f>
        <v>0</v>
      </c>
      <c r="J215" s="118" t="e">
        <f t="shared" si="16"/>
        <v>#DIV/0!</v>
      </c>
      <c r="K215" s="133">
        <f t="shared" si="19"/>
        <v>0</v>
      </c>
      <c r="L215" s="67">
        <f t="shared" si="20"/>
        <v>0</v>
      </c>
    </row>
    <row r="216" spans="1:12" s="85" customFormat="1" ht="38.25" x14ac:dyDescent="0.2">
      <c r="A216" s="89" t="s">
        <v>2784</v>
      </c>
      <c r="B216" s="90" t="s">
        <v>382</v>
      </c>
      <c r="C216" s="75">
        <v>98525</v>
      </c>
      <c r="D216" s="75" t="s">
        <v>2498</v>
      </c>
      <c r="E216" s="91" t="s">
        <v>208</v>
      </c>
      <c r="F216" s="92">
        <v>800</v>
      </c>
      <c r="G216" s="92"/>
      <c r="H216" s="93">
        <f t="shared" si="18"/>
        <v>0</v>
      </c>
      <c r="I216" s="92">
        <f t="shared" si="17"/>
        <v>0</v>
      </c>
      <c r="J216" s="130" t="e">
        <f t="shared" si="16"/>
        <v>#DIV/0!</v>
      </c>
      <c r="K216" s="133">
        <f t="shared" si="19"/>
        <v>0</v>
      </c>
      <c r="L216" s="67">
        <f t="shared" si="20"/>
        <v>0</v>
      </c>
    </row>
    <row r="217" spans="1:12" s="85" customFormat="1" ht="25.5" x14ac:dyDescent="0.2">
      <c r="A217" s="89" t="s">
        <v>2785</v>
      </c>
      <c r="B217" s="90" t="s">
        <v>382</v>
      </c>
      <c r="C217" s="75">
        <v>98529</v>
      </c>
      <c r="D217" s="75" t="s">
        <v>2497</v>
      </c>
      <c r="E217" s="91" t="s">
        <v>151</v>
      </c>
      <c r="F217" s="92">
        <v>20</v>
      </c>
      <c r="G217" s="92"/>
      <c r="H217" s="93">
        <f t="shared" si="18"/>
        <v>0</v>
      </c>
      <c r="I217" s="92">
        <f t="shared" si="17"/>
        <v>0</v>
      </c>
      <c r="J217" s="130" t="e">
        <f t="shared" si="16"/>
        <v>#DIV/0!</v>
      </c>
      <c r="K217" s="133">
        <f t="shared" si="19"/>
        <v>0</v>
      </c>
      <c r="L217" s="67">
        <f t="shared" si="20"/>
        <v>0</v>
      </c>
    </row>
    <row r="218" spans="1:12" s="85" customFormat="1" ht="51" x14ac:dyDescent="0.2">
      <c r="A218" s="89" t="s">
        <v>2786</v>
      </c>
      <c r="B218" s="90" t="s">
        <v>382</v>
      </c>
      <c r="C218" s="75">
        <v>100984</v>
      </c>
      <c r="D218" s="75" t="s">
        <v>2788</v>
      </c>
      <c r="E218" s="91" t="s">
        <v>359</v>
      </c>
      <c r="F218" s="92">
        <v>262.5</v>
      </c>
      <c r="G218" s="92"/>
      <c r="H218" s="93">
        <f t="shared" si="18"/>
        <v>0</v>
      </c>
      <c r="I218" s="92">
        <f t="shared" si="17"/>
        <v>0</v>
      </c>
      <c r="J218" s="130" t="e">
        <f t="shared" si="16"/>
        <v>#DIV/0!</v>
      </c>
      <c r="K218" s="133">
        <f t="shared" si="19"/>
        <v>0</v>
      </c>
      <c r="L218" s="67">
        <f t="shared" si="20"/>
        <v>0</v>
      </c>
    </row>
    <row r="219" spans="1:12" s="85" customFormat="1" ht="25.5" x14ac:dyDescent="0.2">
      <c r="A219" s="89" t="s">
        <v>2787</v>
      </c>
      <c r="B219" s="90" t="s">
        <v>382</v>
      </c>
      <c r="C219" s="75">
        <v>95877</v>
      </c>
      <c r="D219" s="75" t="s">
        <v>2503</v>
      </c>
      <c r="E219" s="91" t="s">
        <v>2481</v>
      </c>
      <c r="F219" s="92">
        <v>2475</v>
      </c>
      <c r="G219" s="92"/>
      <c r="H219" s="93">
        <f t="shared" si="18"/>
        <v>0</v>
      </c>
      <c r="I219" s="92">
        <f t="shared" si="17"/>
        <v>0</v>
      </c>
      <c r="J219" s="130" t="e">
        <f t="shared" si="16"/>
        <v>#DIV/0!</v>
      </c>
      <c r="K219" s="133">
        <f t="shared" si="19"/>
        <v>0</v>
      </c>
      <c r="L219" s="67">
        <f t="shared" si="20"/>
        <v>0</v>
      </c>
    </row>
    <row r="220" spans="1:12" s="85" customFormat="1" x14ac:dyDescent="0.2">
      <c r="A220" s="117" t="s">
        <v>2789</v>
      </c>
      <c r="B220" s="122"/>
      <c r="C220" s="117"/>
      <c r="D220" s="117" t="s">
        <v>2790</v>
      </c>
      <c r="E220" s="123"/>
      <c r="F220" s="115"/>
      <c r="G220" s="115"/>
      <c r="H220" s="121"/>
      <c r="I220" s="115">
        <f>SUM(I221:I225)</f>
        <v>0</v>
      </c>
      <c r="J220" s="118" t="e">
        <f t="shared" si="16"/>
        <v>#DIV/0!</v>
      </c>
      <c r="K220" s="133">
        <f t="shared" si="19"/>
        <v>0</v>
      </c>
      <c r="L220" s="67">
        <f t="shared" si="20"/>
        <v>0</v>
      </c>
    </row>
    <row r="221" spans="1:12" s="85" customFormat="1" ht="63.75" x14ac:dyDescent="0.2">
      <c r="A221" s="89" t="s">
        <v>2791</v>
      </c>
      <c r="B221" s="90" t="s">
        <v>382</v>
      </c>
      <c r="C221" s="75">
        <v>92106</v>
      </c>
      <c r="D221" s="75" t="s">
        <v>2796</v>
      </c>
      <c r="E221" s="91" t="s">
        <v>690</v>
      </c>
      <c r="F221" s="92">
        <v>4</v>
      </c>
      <c r="G221" s="92"/>
      <c r="H221" s="93">
        <f t="shared" si="18"/>
        <v>0</v>
      </c>
      <c r="I221" s="92">
        <f t="shared" si="17"/>
        <v>0</v>
      </c>
      <c r="J221" s="130" t="e">
        <f t="shared" si="16"/>
        <v>#DIV/0!</v>
      </c>
      <c r="K221" s="133">
        <f t="shared" si="19"/>
        <v>0</v>
      </c>
      <c r="L221" s="67">
        <f t="shared" si="20"/>
        <v>0</v>
      </c>
    </row>
    <row r="222" spans="1:12" s="85" customFormat="1" ht="25.5" x14ac:dyDescent="0.2">
      <c r="A222" s="89" t="s">
        <v>2792</v>
      </c>
      <c r="B222" s="90" t="s">
        <v>382</v>
      </c>
      <c r="C222" s="75">
        <v>97629</v>
      </c>
      <c r="D222" s="75" t="s">
        <v>2797</v>
      </c>
      <c r="E222" s="91" t="s">
        <v>359</v>
      </c>
      <c r="F222" s="92">
        <v>1.35</v>
      </c>
      <c r="G222" s="92"/>
      <c r="H222" s="93">
        <f t="shared" si="18"/>
        <v>0</v>
      </c>
      <c r="I222" s="92">
        <f t="shared" si="17"/>
        <v>0</v>
      </c>
      <c r="J222" s="130" t="e">
        <f t="shared" si="16"/>
        <v>#DIV/0!</v>
      </c>
      <c r="K222" s="133">
        <f t="shared" si="19"/>
        <v>0</v>
      </c>
      <c r="L222" s="67">
        <f t="shared" si="20"/>
        <v>0</v>
      </c>
    </row>
    <row r="223" spans="1:12" s="85" customFormat="1" ht="25.5" x14ac:dyDescent="0.2">
      <c r="A223" s="89" t="s">
        <v>2793</v>
      </c>
      <c r="B223" s="90" t="s">
        <v>382</v>
      </c>
      <c r="C223" s="75">
        <v>97624</v>
      </c>
      <c r="D223" s="75" t="s">
        <v>2798</v>
      </c>
      <c r="E223" s="91" t="s">
        <v>359</v>
      </c>
      <c r="F223" s="92">
        <v>5.4</v>
      </c>
      <c r="G223" s="92"/>
      <c r="H223" s="93">
        <f t="shared" si="18"/>
        <v>0</v>
      </c>
      <c r="I223" s="92">
        <f t="shared" si="17"/>
        <v>0</v>
      </c>
      <c r="J223" s="130" t="e">
        <f t="shared" si="16"/>
        <v>#DIV/0!</v>
      </c>
      <c r="K223" s="133">
        <f t="shared" si="19"/>
        <v>0</v>
      </c>
      <c r="L223" s="67">
        <f t="shared" si="20"/>
        <v>0</v>
      </c>
    </row>
    <row r="224" spans="1:12" s="85" customFormat="1" ht="51" x14ac:dyDescent="0.2">
      <c r="A224" s="89" t="s">
        <v>2794</v>
      </c>
      <c r="B224" s="90" t="s">
        <v>382</v>
      </c>
      <c r="C224" s="75">
        <v>100984</v>
      </c>
      <c r="D224" s="75" t="s">
        <v>2788</v>
      </c>
      <c r="E224" s="91" t="s">
        <v>359</v>
      </c>
      <c r="F224" s="93">
        <v>7.77</v>
      </c>
      <c r="G224" s="92"/>
      <c r="H224" s="93">
        <f t="shared" si="18"/>
        <v>0</v>
      </c>
      <c r="I224" s="92">
        <f t="shared" si="17"/>
        <v>0</v>
      </c>
      <c r="J224" s="130" t="e">
        <f t="shared" si="16"/>
        <v>#DIV/0!</v>
      </c>
      <c r="K224" s="133">
        <f t="shared" si="19"/>
        <v>0</v>
      </c>
      <c r="L224" s="67">
        <f t="shared" si="20"/>
        <v>0</v>
      </c>
    </row>
    <row r="225" spans="1:12" s="85" customFormat="1" ht="25.5" x14ac:dyDescent="0.2">
      <c r="A225" s="89" t="s">
        <v>2795</v>
      </c>
      <c r="B225" s="90" t="s">
        <v>382</v>
      </c>
      <c r="C225" s="75">
        <v>95877</v>
      </c>
      <c r="D225" s="75" t="s">
        <v>2503</v>
      </c>
      <c r="E225" s="91" t="s">
        <v>2481</v>
      </c>
      <c r="F225" s="92">
        <v>116.44</v>
      </c>
      <c r="G225" s="92"/>
      <c r="H225" s="93">
        <f t="shared" si="18"/>
        <v>0</v>
      </c>
      <c r="I225" s="92">
        <f t="shared" si="17"/>
        <v>0</v>
      </c>
      <c r="J225" s="130" t="e">
        <f t="shared" si="16"/>
        <v>#DIV/0!</v>
      </c>
      <c r="K225" s="133">
        <f t="shared" si="19"/>
        <v>0</v>
      </c>
      <c r="L225" s="67">
        <f t="shared" si="20"/>
        <v>0</v>
      </c>
    </row>
    <row r="226" spans="1:12" s="85" customFormat="1" x14ac:dyDescent="0.2">
      <c r="A226" s="117" t="s">
        <v>2799</v>
      </c>
      <c r="B226" s="127"/>
      <c r="C226" s="117"/>
      <c r="D226" s="117" t="s">
        <v>2614</v>
      </c>
      <c r="E226" s="123"/>
      <c r="F226" s="115"/>
      <c r="G226" s="115"/>
      <c r="H226" s="121"/>
      <c r="I226" s="115">
        <f>SUM(I227:I229)</f>
        <v>0</v>
      </c>
      <c r="J226" s="118" t="e">
        <f t="shared" si="16"/>
        <v>#DIV/0!</v>
      </c>
      <c r="K226" s="133">
        <f t="shared" si="19"/>
        <v>0</v>
      </c>
      <c r="L226" s="67">
        <f t="shared" si="20"/>
        <v>0</v>
      </c>
    </row>
    <row r="227" spans="1:12" s="85" customFormat="1" ht="63.75" x14ac:dyDescent="0.2">
      <c r="A227" s="89" t="s">
        <v>2800</v>
      </c>
      <c r="B227" s="96" t="s">
        <v>382</v>
      </c>
      <c r="C227" s="75">
        <v>102296</v>
      </c>
      <c r="D227" s="75" t="s">
        <v>2803</v>
      </c>
      <c r="E227" s="91" t="s">
        <v>359</v>
      </c>
      <c r="F227" s="92">
        <v>15.08</v>
      </c>
      <c r="G227" s="92"/>
      <c r="H227" s="93">
        <f t="shared" si="18"/>
        <v>0</v>
      </c>
      <c r="I227" s="92">
        <f t="shared" si="17"/>
        <v>0</v>
      </c>
      <c r="J227" s="130" t="e">
        <f t="shared" si="16"/>
        <v>#DIV/0!</v>
      </c>
      <c r="K227" s="133">
        <f t="shared" si="19"/>
        <v>0</v>
      </c>
      <c r="L227" s="67">
        <f t="shared" si="20"/>
        <v>0</v>
      </c>
    </row>
    <row r="228" spans="1:12" s="85" customFormat="1" ht="38.25" x14ac:dyDescent="0.2">
      <c r="A228" s="89" t="s">
        <v>2801</v>
      </c>
      <c r="B228" s="96" t="s">
        <v>382</v>
      </c>
      <c r="C228" s="75">
        <v>101587</v>
      </c>
      <c r="D228" s="75" t="s">
        <v>2804</v>
      </c>
      <c r="E228" s="91" t="s">
        <v>208</v>
      </c>
      <c r="F228" s="92">
        <v>170.62</v>
      </c>
      <c r="G228" s="92"/>
      <c r="H228" s="93">
        <f t="shared" si="18"/>
        <v>0</v>
      </c>
      <c r="I228" s="92">
        <f t="shared" si="17"/>
        <v>0</v>
      </c>
      <c r="J228" s="130" t="e">
        <f t="shared" si="16"/>
        <v>#DIV/0!</v>
      </c>
      <c r="K228" s="133">
        <f t="shared" si="19"/>
        <v>0</v>
      </c>
      <c r="L228" s="67">
        <f t="shared" si="20"/>
        <v>0</v>
      </c>
    </row>
    <row r="229" spans="1:12" s="85" customFormat="1" ht="38.25" x14ac:dyDescent="0.2">
      <c r="A229" s="89" t="s">
        <v>2802</v>
      </c>
      <c r="B229" s="96" t="s">
        <v>382</v>
      </c>
      <c r="C229" s="75">
        <v>97084</v>
      </c>
      <c r="D229" s="75" t="s">
        <v>2805</v>
      </c>
      <c r="E229" s="91" t="s">
        <v>208</v>
      </c>
      <c r="F229" s="92">
        <v>875</v>
      </c>
      <c r="G229" s="92"/>
      <c r="H229" s="93">
        <f t="shared" si="18"/>
        <v>0</v>
      </c>
      <c r="I229" s="92">
        <f t="shared" si="17"/>
        <v>0</v>
      </c>
      <c r="J229" s="130" t="e">
        <f t="shared" si="16"/>
        <v>#DIV/0!</v>
      </c>
      <c r="K229" s="133">
        <f t="shared" si="19"/>
        <v>0</v>
      </c>
      <c r="L229" s="67">
        <f t="shared" si="20"/>
        <v>0</v>
      </c>
    </row>
    <row r="230" spans="1:12" s="85" customFormat="1" x14ac:dyDescent="0.2">
      <c r="A230" s="117" t="s">
        <v>2807</v>
      </c>
      <c r="B230" s="122"/>
      <c r="C230" s="117"/>
      <c r="D230" s="117" t="s">
        <v>2806</v>
      </c>
      <c r="E230" s="123"/>
      <c r="F230" s="115"/>
      <c r="G230" s="115"/>
      <c r="H230" s="121"/>
      <c r="I230" s="115">
        <f>I231</f>
        <v>0</v>
      </c>
      <c r="J230" s="118" t="e">
        <f t="shared" si="16"/>
        <v>#DIV/0!</v>
      </c>
      <c r="K230" s="133">
        <f t="shared" si="19"/>
        <v>0</v>
      </c>
      <c r="L230" s="67">
        <f t="shared" si="20"/>
        <v>0</v>
      </c>
    </row>
    <row r="231" spans="1:12" ht="38.25" x14ac:dyDescent="0.2">
      <c r="A231" s="89" t="s">
        <v>2808</v>
      </c>
      <c r="B231" s="90" t="s">
        <v>557</v>
      </c>
      <c r="C231" s="75" t="s">
        <v>2809</v>
      </c>
      <c r="D231" s="75" t="s">
        <v>2810</v>
      </c>
      <c r="E231" s="91" t="s">
        <v>151</v>
      </c>
      <c r="F231" s="92">
        <v>2</v>
      </c>
      <c r="G231" s="92"/>
      <c r="H231" s="93">
        <f t="shared" si="18"/>
        <v>0</v>
      </c>
      <c r="I231" s="92">
        <f t="shared" si="17"/>
        <v>0</v>
      </c>
      <c r="J231" s="130" t="e">
        <f t="shared" si="16"/>
        <v>#DIV/0!</v>
      </c>
      <c r="K231" s="133">
        <f t="shared" si="19"/>
        <v>0</v>
      </c>
      <c r="L231" s="67">
        <f t="shared" si="20"/>
        <v>0</v>
      </c>
    </row>
    <row r="232" spans="1:12" x14ac:dyDescent="0.2">
      <c r="A232" s="114" t="s">
        <v>2811</v>
      </c>
      <c r="B232" s="114"/>
      <c r="C232" s="114"/>
      <c r="D232" s="114" t="s">
        <v>2812</v>
      </c>
      <c r="E232" s="114"/>
      <c r="F232" s="119"/>
      <c r="G232" s="116"/>
      <c r="H232" s="121"/>
      <c r="I232" s="115">
        <f>I233</f>
        <v>0</v>
      </c>
      <c r="J232" s="118" t="e">
        <f t="shared" si="16"/>
        <v>#DIV/0!</v>
      </c>
      <c r="K232" s="133">
        <f t="shared" si="19"/>
        <v>0</v>
      </c>
      <c r="L232" s="67">
        <f t="shared" si="20"/>
        <v>0</v>
      </c>
    </row>
    <row r="233" spans="1:12" s="85" customFormat="1" ht="38.25" x14ac:dyDescent="0.2">
      <c r="A233" s="89" t="s">
        <v>2813</v>
      </c>
      <c r="B233" s="90" t="s">
        <v>557</v>
      </c>
      <c r="C233" s="75" t="s">
        <v>2814</v>
      </c>
      <c r="D233" s="75" t="s">
        <v>2815</v>
      </c>
      <c r="E233" s="94" t="s">
        <v>151</v>
      </c>
      <c r="F233" s="93">
        <v>3</v>
      </c>
      <c r="G233" s="92"/>
      <c r="H233" s="93">
        <f t="shared" si="18"/>
        <v>0</v>
      </c>
      <c r="I233" s="92">
        <f t="shared" si="17"/>
        <v>0</v>
      </c>
      <c r="J233" s="130" t="e">
        <f t="shared" si="16"/>
        <v>#DIV/0!</v>
      </c>
      <c r="K233" s="133">
        <f t="shared" si="19"/>
        <v>0</v>
      </c>
      <c r="L233" s="67">
        <f t="shared" si="20"/>
        <v>0</v>
      </c>
    </row>
    <row r="234" spans="1:12" s="85" customFormat="1" x14ac:dyDescent="0.2">
      <c r="A234" s="114" t="s">
        <v>2817</v>
      </c>
      <c r="B234" s="114"/>
      <c r="C234" s="114"/>
      <c r="D234" s="114" t="s">
        <v>2816</v>
      </c>
      <c r="E234" s="114"/>
      <c r="F234" s="119"/>
      <c r="G234" s="116"/>
      <c r="H234" s="121"/>
      <c r="I234" s="115">
        <f>SUM(I235:I237)</f>
        <v>0</v>
      </c>
      <c r="J234" s="118" t="e">
        <f t="shared" si="16"/>
        <v>#DIV/0!</v>
      </c>
      <c r="K234" s="133">
        <f t="shared" si="19"/>
        <v>0</v>
      </c>
      <c r="L234" s="67">
        <f t="shared" si="20"/>
        <v>0</v>
      </c>
    </row>
    <row r="235" spans="1:12" s="85" customFormat="1" ht="25.5" x14ac:dyDescent="0.2">
      <c r="A235" s="89" t="s">
        <v>2818</v>
      </c>
      <c r="B235" s="90" t="s">
        <v>382</v>
      </c>
      <c r="C235" s="75">
        <v>96620</v>
      </c>
      <c r="D235" s="75" t="s">
        <v>2821</v>
      </c>
      <c r="E235" s="94" t="s">
        <v>359</v>
      </c>
      <c r="F235" s="93">
        <v>1.05</v>
      </c>
      <c r="G235" s="92"/>
      <c r="H235" s="93">
        <f t="shared" si="18"/>
        <v>0</v>
      </c>
      <c r="I235" s="92">
        <f t="shared" si="17"/>
        <v>0</v>
      </c>
      <c r="J235" s="130" t="e">
        <f t="shared" si="16"/>
        <v>#DIV/0!</v>
      </c>
      <c r="K235" s="133">
        <f t="shared" si="19"/>
        <v>0</v>
      </c>
      <c r="L235" s="67">
        <f t="shared" si="20"/>
        <v>0</v>
      </c>
    </row>
    <row r="236" spans="1:12" s="85" customFormat="1" ht="38.25" x14ac:dyDescent="0.2">
      <c r="A236" s="89" t="s">
        <v>2819</v>
      </c>
      <c r="B236" s="90" t="s">
        <v>382</v>
      </c>
      <c r="C236" s="75">
        <v>98065</v>
      </c>
      <c r="D236" s="75" t="s">
        <v>2822</v>
      </c>
      <c r="E236" s="94" t="s">
        <v>151</v>
      </c>
      <c r="F236" s="93">
        <v>3</v>
      </c>
      <c r="G236" s="92"/>
      <c r="H236" s="93">
        <f t="shared" si="18"/>
        <v>0</v>
      </c>
      <c r="I236" s="92">
        <f t="shared" si="17"/>
        <v>0</v>
      </c>
      <c r="J236" s="130" t="e">
        <f t="shared" si="16"/>
        <v>#DIV/0!</v>
      </c>
      <c r="K236" s="133">
        <f t="shared" si="19"/>
        <v>0</v>
      </c>
      <c r="L236" s="67">
        <f t="shared" si="20"/>
        <v>0</v>
      </c>
    </row>
    <row r="237" spans="1:12" s="85" customFormat="1" ht="25.5" x14ac:dyDescent="0.2">
      <c r="A237" s="89" t="s">
        <v>2820</v>
      </c>
      <c r="B237" s="90" t="s">
        <v>382</v>
      </c>
      <c r="C237" s="75">
        <v>102717</v>
      </c>
      <c r="D237" s="75" t="s">
        <v>2507</v>
      </c>
      <c r="E237" s="94" t="s">
        <v>359</v>
      </c>
      <c r="F237" s="93">
        <v>6.8</v>
      </c>
      <c r="G237" s="92"/>
      <c r="H237" s="93">
        <f t="shared" si="18"/>
        <v>0</v>
      </c>
      <c r="I237" s="92">
        <f t="shared" si="17"/>
        <v>0</v>
      </c>
      <c r="J237" s="130" t="e">
        <f t="shared" si="16"/>
        <v>#DIV/0!</v>
      </c>
      <c r="K237" s="133">
        <f t="shared" si="19"/>
        <v>0</v>
      </c>
      <c r="L237" s="67">
        <f t="shared" si="20"/>
        <v>0</v>
      </c>
    </row>
    <row r="238" spans="1:12" s="85" customFormat="1" x14ac:dyDescent="0.2">
      <c r="A238" s="117" t="s">
        <v>2823</v>
      </c>
      <c r="B238" s="122"/>
      <c r="C238" s="117"/>
      <c r="D238" s="117" t="s">
        <v>2824</v>
      </c>
      <c r="E238" s="123"/>
      <c r="F238" s="115"/>
      <c r="G238" s="115"/>
      <c r="H238" s="121"/>
      <c r="I238" s="115">
        <f>SUM(I239:I241)</f>
        <v>0</v>
      </c>
      <c r="J238" s="118" t="e">
        <f t="shared" si="16"/>
        <v>#DIV/0!</v>
      </c>
      <c r="K238" s="133">
        <f t="shared" si="19"/>
        <v>0</v>
      </c>
      <c r="L238" s="67">
        <f t="shared" si="20"/>
        <v>0</v>
      </c>
    </row>
    <row r="239" spans="1:12" ht="63.75" x14ac:dyDescent="0.2">
      <c r="A239" s="89" t="s">
        <v>2825</v>
      </c>
      <c r="B239" s="90" t="s">
        <v>382</v>
      </c>
      <c r="C239" s="75">
        <v>93373</v>
      </c>
      <c r="D239" s="75" t="s">
        <v>2826</v>
      </c>
      <c r="E239" s="94" t="s">
        <v>359</v>
      </c>
      <c r="F239" s="93">
        <v>7.63</v>
      </c>
      <c r="G239" s="92"/>
      <c r="H239" s="93">
        <f t="shared" si="18"/>
        <v>0</v>
      </c>
      <c r="I239" s="92">
        <f t="shared" si="17"/>
        <v>0</v>
      </c>
      <c r="J239" s="130" t="e">
        <f t="shared" si="16"/>
        <v>#DIV/0!</v>
      </c>
      <c r="K239" s="133">
        <f t="shared" si="19"/>
        <v>0</v>
      </c>
      <c r="L239" s="67">
        <f t="shared" si="20"/>
        <v>0</v>
      </c>
    </row>
    <row r="240" spans="1:12" s="85" customFormat="1" ht="51" x14ac:dyDescent="0.2">
      <c r="A240" s="89" t="s">
        <v>2827</v>
      </c>
      <c r="B240" s="90" t="s">
        <v>382</v>
      </c>
      <c r="C240" s="75">
        <v>100984</v>
      </c>
      <c r="D240" s="75" t="s">
        <v>2829</v>
      </c>
      <c r="E240" s="94" t="s">
        <v>359</v>
      </c>
      <c r="F240" s="93">
        <v>184.44</v>
      </c>
      <c r="G240" s="92"/>
      <c r="H240" s="93">
        <f t="shared" si="18"/>
        <v>0</v>
      </c>
      <c r="I240" s="92">
        <f t="shared" si="17"/>
        <v>0</v>
      </c>
      <c r="J240" s="130" t="e">
        <f t="shared" si="16"/>
        <v>#DIV/0!</v>
      </c>
      <c r="K240" s="133">
        <f t="shared" si="19"/>
        <v>0</v>
      </c>
      <c r="L240" s="67">
        <f t="shared" si="20"/>
        <v>0</v>
      </c>
    </row>
    <row r="241" spans="1:13" s="85" customFormat="1" ht="25.5" x14ac:dyDescent="0.2">
      <c r="A241" s="89" t="s">
        <v>2828</v>
      </c>
      <c r="B241" s="90" t="s">
        <v>382</v>
      </c>
      <c r="C241" s="75">
        <v>95877</v>
      </c>
      <c r="D241" s="75" t="s">
        <v>2830</v>
      </c>
      <c r="E241" s="94" t="s">
        <v>2481</v>
      </c>
      <c r="F241" s="93">
        <v>276.64999999999998</v>
      </c>
      <c r="G241" s="92"/>
      <c r="H241" s="93">
        <f t="shared" si="18"/>
        <v>0</v>
      </c>
      <c r="I241" s="92">
        <f t="shared" si="17"/>
        <v>0</v>
      </c>
      <c r="J241" s="130" t="e">
        <f t="shared" si="16"/>
        <v>#DIV/0!</v>
      </c>
      <c r="K241" s="133">
        <f t="shared" si="19"/>
        <v>0</v>
      </c>
      <c r="L241" s="67">
        <f t="shared" si="20"/>
        <v>0</v>
      </c>
    </row>
    <row r="242" spans="1:13" s="85" customFormat="1" x14ac:dyDescent="0.2">
      <c r="A242" s="114" t="s">
        <v>2831</v>
      </c>
      <c r="B242" s="114"/>
      <c r="C242" s="114"/>
      <c r="D242" s="114" t="s">
        <v>2777</v>
      </c>
      <c r="E242" s="114"/>
      <c r="F242" s="119"/>
      <c r="G242" s="116"/>
      <c r="H242" s="121"/>
      <c r="I242" s="115">
        <f>I243</f>
        <v>0</v>
      </c>
      <c r="J242" s="118" t="e">
        <f t="shared" si="16"/>
        <v>#DIV/0!</v>
      </c>
      <c r="K242" s="133">
        <f t="shared" si="19"/>
        <v>0</v>
      </c>
      <c r="L242" s="67">
        <f t="shared" si="20"/>
        <v>0</v>
      </c>
    </row>
    <row r="243" spans="1:13" s="85" customFormat="1" x14ac:dyDescent="0.2">
      <c r="A243" s="89" t="s">
        <v>2832</v>
      </c>
      <c r="B243" s="90" t="s">
        <v>382</v>
      </c>
      <c r="C243" s="75">
        <v>98504</v>
      </c>
      <c r="D243" s="75" t="s">
        <v>2833</v>
      </c>
      <c r="E243" s="91" t="s">
        <v>208</v>
      </c>
      <c r="F243" s="92">
        <v>375</v>
      </c>
      <c r="G243" s="92"/>
      <c r="H243" s="93">
        <f t="shared" si="18"/>
        <v>0</v>
      </c>
      <c r="I243" s="92">
        <f t="shared" si="17"/>
        <v>0</v>
      </c>
      <c r="J243" s="130" t="e">
        <f t="shared" si="16"/>
        <v>#DIV/0!</v>
      </c>
      <c r="K243" s="133">
        <f t="shared" si="19"/>
        <v>0</v>
      </c>
      <c r="L243" s="67">
        <f t="shared" si="20"/>
        <v>0</v>
      </c>
    </row>
    <row r="244" spans="1:13" ht="14.25" customHeight="1" x14ac:dyDescent="0.2">
      <c r="A244" s="8"/>
      <c r="B244" s="8"/>
      <c r="C244" s="8"/>
      <c r="D244" s="8"/>
      <c r="E244" s="8"/>
      <c r="F244" s="108"/>
      <c r="G244" s="81"/>
      <c r="H244" s="76"/>
      <c r="I244" s="8"/>
      <c r="J244" s="8"/>
      <c r="K244" s="132">
        <f>SUM(K10:K243)</f>
        <v>0</v>
      </c>
      <c r="L244" s="132">
        <f>SUM(L10:L243)</f>
        <v>0</v>
      </c>
      <c r="M244" s="78">
        <f>K244-L244</f>
        <v>0</v>
      </c>
    </row>
    <row r="245" spans="1:13" ht="14.25" customHeight="1" x14ac:dyDescent="0.2">
      <c r="A245" s="153"/>
      <c r="B245" s="153"/>
      <c r="C245" s="153"/>
      <c r="D245" s="34"/>
      <c r="E245" s="33"/>
      <c r="F245" s="154" t="s">
        <v>548</v>
      </c>
      <c r="G245" s="153"/>
      <c r="H245" s="155">
        <f>SUM(F11*G11,F13*G13,F15*G15,F16*G16,F18*G18,F19*G19,F22*G22,F23*G23,F25*G25,F26*G26,F27*G27,F29*G29,F30*G30,F31*G31,F32*G32,F33*G33,F34*G34,F35*G35,F36*G36,F37*G37,F39*G39,F40*G40,F41*G41,F42*G42,F43*G43,F44*G44,F46*G46,F47*G47,F48*G48,F49*G49,F50*G50,F51*G51,F52*G52,F53*G53,F54*G54,F55*G55,F56*G56,F57*G57,F58*G58,F59*G59,F60*G60,F61*G61,F62*G62,F63*G63,F64*G64,F65*G65,F66*G66,F67*G67,F68*G68,F70*G70,F71*G71,F72*G72,F73*G73,F74*G74,F75*G75,F76*G76,F77*G77,F78*G78,F79*G79,F80*G80,F81*G81,F82*G82,F83*G83,F84*G84,F85*G85,F88*G88,F89*G89,F91*G91,F92*G92,F93*G93,F94*G94,F95*G95,F96*G96,F98*G98,F99*G99,F100*G100,F101*G101,F103*G103,F104*G104,F105*G105,F106*G106,F107*G107,F109*G109,F110*G110,F111*G111,F112*G112,F113*G113,F115*G115,F116*G116,F117*G117,F118*G118,F119*G119,F120*G120,F121*G121,F122*G122,F124*G124,F126*G126,F129*G129,F131*G131,F132*G132,F133*G133,F134*G134,F135*G135,F137*G137,F138*G138,F139*G139,F140*G140,F141*G141,F142*G142,F144*G144,F145*G145,F146*G146,F147*G147,F148*G148,F150*G150,F151*G151,F152*G152,F154*G154,F156*G156,F158*G158,F159*G159,F160*G160,F162*G162,F163*G163,F164*G164,F165*G165,F167*G167,F168*G168,F169*G169,F171*G171,F172*G172,F173*G173,F174*G174,F175*G175,F176*G176,F177*G177,F179*G179,F180*G180,F181*G181,F182*G182,F183*G183,F184*G184,F185*G185,F186*G186,F187*G187,F188*G188,F189*G189,F190*G190,F192*G192,F193*G193,F194*G194,F195*G195,F198*G198,F199*G199,F200*G200,F202*G202,F203*G203,F204*G204,F205*G205,F207*G207,F208*G208,F209*G209,F211*G211,F213*G213,F216*G216,F217*G217,F218*G218,F219*G219,F221*G221,F222*G222,F223*G223,F224*G224,F225*G225,F227*G227,F228*G228,F229*G229,F231*G231,F233*G233,F235*G235,F236*G236,F237*G237,F239*G239,F240*G240,F241*G241,F243*G243,)</f>
        <v>0</v>
      </c>
      <c r="I245" s="153"/>
      <c r="J245" s="153"/>
      <c r="K245" s="135"/>
    </row>
    <row r="246" spans="1:13" x14ac:dyDescent="0.2">
      <c r="A246" s="153"/>
      <c r="B246" s="153"/>
      <c r="C246" s="153"/>
      <c r="D246" s="34"/>
      <c r="E246" s="33"/>
      <c r="F246" s="154" t="s">
        <v>549</v>
      </c>
      <c r="G246" s="153"/>
      <c r="H246" s="155">
        <f>J247-H245</f>
        <v>0</v>
      </c>
      <c r="I246" s="153"/>
      <c r="J246" s="153"/>
      <c r="K246" s="135"/>
      <c r="L246" s="88"/>
    </row>
    <row r="247" spans="1:13" ht="69.75" customHeight="1" x14ac:dyDescent="0.2">
      <c r="A247" s="153"/>
      <c r="B247" s="153"/>
      <c r="C247" s="153"/>
      <c r="D247" s="34"/>
      <c r="E247" s="33"/>
      <c r="F247" s="154" t="s">
        <v>550</v>
      </c>
      <c r="G247" s="153"/>
      <c r="I247" s="140"/>
      <c r="J247" s="139">
        <f>I10+I12+I14+I17+I20+I86+I127+I196+I214</f>
        <v>0</v>
      </c>
    </row>
    <row r="248" spans="1:13" x14ac:dyDescent="0.2">
      <c r="A248" s="73" t="s">
        <v>2476</v>
      </c>
      <c r="B248" s="34"/>
      <c r="C248" s="34"/>
      <c r="D248" s="69" t="s">
        <v>2478</v>
      </c>
      <c r="E248" s="34"/>
      <c r="F248" s="109"/>
      <c r="G248" s="82"/>
      <c r="H248" s="77"/>
      <c r="I248" s="34"/>
      <c r="J248"/>
    </row>
    <row r="249" spans="1:13" x14ac:dyDescent="0.2">
      <c r="A249" s="152"/>
      <c r="B249" s="152"/>
      <c r="C249" s="152"/>
      <c r="D249" s="70"/>
      <c r="E249" s="67"/>
      <c r="F249" s="109"/>
      <c r="G249" s="83"/>
      <c r="H249" s="77"/>
      <c r="I249" s="67"/>
      <c r="J249" s="34"/>
    </row>
    <row r="250" spans="1:13" x14ac:dyDescent="0.2">
      <c r="A250" s="34"/>
      <c r="B250" s="34"/>
      <c r="C250" s="34"/>
      <c r="D250" s="71" t="s">
        <v>2477</v>
      </c>
      <c r="E250" s="34"/>
      <c r="F250" s="109"/>
      <c r="G250" s="83"/>
      <c r="H250" s="77"/>
      <c r="I250" s="34"/>
      <c r="J250" s="34"/>
    </row>
    <row r="251" spans="1:13" x14ac:dyDescent="0.2">
      <c r="A251" s="34"/>
      <c r="B251" s="34"/>
      <c r="C251" s="34"/>
      <c r="D251" s="72" t="s">
        <v>2949</v>
      </c>
      <c r="E251" s="34"/>
      <c r="F251" s="109"/>
      <c r="G251" s="83"/>
      <c r="H251" s="77"/>
      <c r="I251" s="34"/>
      <c r="J251" s="34"/>
    </row>
    <row r="252" spans="1:13" x14ac:dyDescent="0.2">
      <c r="A252" s="34"/>
      <c r="B252" s="34"/>
      <c r="C252" s="34"/>
      <c r="D252" s="79" t="s">
        <v>2950</v>
      </c>
      <c r="F252" s="109"/>
      <c r="G252" s="83"/>
      <c r="H252" s="77"/>
      <c r="I252" s="34"/>
      <c r="J252" s="34"/>
    </row>
    <row r="253" spans="1:13" x14ac:dyDescent="0.2">
      <c r="A253" s="34"/>
      <c r="B253" s="34"/>
      <c r="C253" s="34"/>
      <c r="E253" s="34"/>
      <c r="F253" s="109"/>
      <c r="G253" s="83"/>
      <c r="H253" s="77"/>
      <c r="I253" s="34"/>
      <c r="J253" s="34"/>
    </row>
  </sheetData>
  <mergeCells count="14">
    <mergeCell ref="E1:F1"/>
    <mergeCell ref="G1:H1"/>
    <mergeCell ref="E2:F2"/>
    <mergeCell ref="G2:H2"/>
    <mergeCell ref="A249:C249"/>
    <mergeCell ref="A246:C246"/>
    <mergeCell ref="F246:G246"/>
    <mergeCell ref="H246:J246"/>
    <mergeCell ref="A245:C245"/>
    <mergeCell ref="F245:G245"/>
    <mergeCell ref="H245:J245"/>
    <mergeCell ref="A247:C247"/>
    <mergeCell ref="F247:G247"/>
    <mergeCell ref="A7:H7"/>
  </mergeCells>
  <phoneticPr fontId="28" type="noConversion"/>
  <pageMargins left="0.51181102362204722" right="0.51181102362204722" top="0.98425196850393704" bottom="0.98425196850393704" header="0.51181102362204722" footer="0.51181102362204722"/>
  <pageSetup paperSize="9" scale="54" fitToHeight="0" orientation="portrait" r:id="rId1"/>
  <headerFooter>
    <oddHeader xml:space="preserve">&amp;L </oddHeader>
    <oddFooter>&amp;L &amp;C&amp;A &amp;R&amp;P de &amp;N</oddFooter>
  </headerFooter>
  <rowBreaks count="1" manualBreakCount="1">
    <brk id="5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25B1-1CC5-4326-823B-8FA3C16030C4}">
  <dimension ref="B3:Q17"/>
  <sheetViews>
    <sheetView topLeftCell="C1" workbookViewId="0">
      <selection activeCell="G18" sqref="G18"/>
    </sheetView>
  </sheetViews>
  <sheetFormatPr defaultRowHeight="12.75" x14ac:dyDescent="0.2"/>
  <cols>
    <col min="1" max="1" width="9" style="136"/>
    <col min="2" max="2" width="11.375" style="136" bestFit="1" customWidth="1"/>
    <col min="3" max="3" width="39.875" style="136" bestFit="1" customWidth="1"/>
    <col min="4" max="4" width="23.375" style="136" bestFit="1" customWidth="1"/>
    <col min="5" max="5" width="12.625" style="136" customWidth="1"/>
    <col min="6" max="15" width="11.625" style="136" customWidth="1"/>
    <col min="16" max="16" width="9" style="136"/>
    <col min="17" max="17" width="10.25" style="136" hidden="1" customWidth="1"/>
    <col min="18" max="16384" width="9" style="136"/>
  </cols>
  <sheetData>
    <row r="3" spans="2:17" ht="51" x14ac:dyDescent="0.2">
      <c r="E3" s="147" t="s">
        <v>2959</v>
      </c>
      <c r="F3" s="148" t="s">
        <v>2960</v>
      </c>
      <c r="G3" s="148" t="s">
        <v>2961</v>
      </c>
      <c r="H3" s="148" t="s">
        <v>2962</v>
      </c>
      <c r="I3" s="148" t="s">
        <v>2963</v>
      </c>
      <c r="J3" s="148" t="s">
        <v>2964</v>
      </c>
      <c r="K3" s="148" t="s">
        <v>2965</v>
      </c>
      <c r="L3" s="148" t="s">
        <v>2966</v>
      </c>
      <c r="M3" s="148" t="s">
        <v>2967</v>
      </c>
      <c r="N3" s="148" t="s">
        <v>2968</v>
      </c>
      <c r="O3" s="148" t="s">
        <v>2969</v>
      </c>
    </row>
    <row r="4" spans="2:17" x14ac:dyDescent="0.2">
      <c r="B4" s="141" t="s">
        <v>2951</v>
      </c>
      <c r="C4" s="141" t="s">
        <v>2952</v>
      </c>
      <c r="D4" s="141" t="s">
        <v>2957</v>
      </c>
      <c r="E4" s="142">
        <v>1</v>
      </c>
      <c r="F4" s="142">
        <v>2</v>
      </c>
      <c r="G4" s="142">
        <v>3</v>
      </c>
      <c r="H4" s="142">
        <v>4</v>
      </c>
      <c r="I4" s="142">
        <v>5</v>
      </c>
      <c r="J4" s="142">
        <v>6</v>
      </c>
      <c r="K4" s="142">
        <v>7</v>
      </c>
      <c r="L4" s="142">
        <v>8</v>
      </c>
      <c r="M4" s="142">
        <v>9</v>
      </c>
      <c r="N4" s="142">
        <v>10</v>
      </c>
      <c r="O4" s="142">
        <v>11</v>
      </c>
    </row>
    <row r="5" spans="2:17" x14ac:dyDescent="0.2">
      <c r="C5" s="146" t="s">
        <v>2958</v>
      </c>
      <c r="D5" s="145">
        <f>SUM(D7:D14)</f>
        <v>0</v>
      </c>
      <c r="E5" s="145">
        <f>SUM(E7:E14)</f>
        <v>0</v>
      </c>
      <c r="F5" s="145" t="e">
        <f t="shared" ref="F5:O5" si="0">SUM(F7:F14)</f>
        <v>#DIV/0!</v>
      </c>
      <c r="G5" s="145" t="e">
        <f t="shared" si="0"/>
        <v>#DIV/0!</v>
      </c>
      <c r="H5" s="145" t="e">
        <f t="shared" si="0"/>
        <v>#DIV/0!</v>
      </c>
      <c r="I5" s="145" t="e">
        <f t="shared" si="0"/>
        <v>#DIV/0!</v>
      </c>
      <c r="J5" s="145" t="e">
        <f t="shared" si="0"/>
        <v>#DIV/0!</v>
      </c>
      <c r="K5" s="145" t="e">
        <f t="shared" si="0"/>
        <v>#DIV/0!</v>
      </c>
      <c r="L5" s="145" t="e">
        <f t="shared" si="0"/>
        <v>#DIV/0!</v>
      </c>
      <c r="M5" s="145" t="e">
        <f t="shared" si="0"/>
        <v>#DIV/0!</v>
      </c>
      <c r="N5" s="145" t="e">
        <f t="shared" si="0"/>
        <v>#DIV/0!</v>
      </c>
      <c r="O5" s="145">
        <f t="shared" si="0"/>
        <v>0</v>
      </c>
      <c r="Q5" s="138" t="e">
        <f>SUM(E5:O5)</f>
        <v>#DIV/0!</v>
      </c>
    </row>
    <row r="6" spans="2:17" x14ac:dyDescent="0.2"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Q6" s="138"/>
    </row>
    <row r="7" spans="2:17" x14ac:dyDescent="0.2">
      <c r="B7" s="143">
        <v>1</v>
      </c>
      <c r="C7" s="144" t="s">
        <v>2953</v>
      </c>
      <c r="D7" s="145">
        <f>'Orçamento Sintético'!I10</f>
        <v>0</v>
      </c>
      <c r="E7" s="145"/>
      <c r="F7" s="145">
        <f>$D$7/10</f>
        <v>0</v>
      </c>
      <c r="G7" s="145">
        <f t="shared" ref="G7:O7" si="1">$D$7/10</f>
        <v>0</v>
      </c>
      <c r="H7" s="145">
        <f t="shared" si="1"/>
        <v>0</v>
      </c>
      <c r="I7" s="145">
        <f t="shared" si="1"/>
        <v>0</v>
      </c>
      <c r="J7" s="145">
        <f t="shared" si="1"/>
        <v>0</v>
      </c>
      <c r="K7" s="145">
        <f t="shared" si="1"/>
        <v>0</v>
      </c>
      <c r="L7" s="145">
        <f t="shared" si="1"/>
        <v>0</v>
      </c>
      <c r="M7" s="145">
        <f t="shared" si="1"/>
        <v>0</v>
      </c>
      <c r="N7" s="145">
        <f t="shared" si="1"/>
        <v>0</v>
      </c>
      <c r="O7" s="145">
        <f t="shared" si="1"/>
        <v>0</v>
      </c>
      <c r="Q7" s="138">
        <f t="shared" ref="Q7:Q14" si="2">SUM(E7:O7)</f>
        <v>0</v>
      </c>
    </row>
    <row r="8" spans="2:17" x14ac:dyDescent="0.2">
      <c r="B8" s="143">
        <v>2</v>
      </c>
      <c r="C8" s="144" t="s">
        <v>2954</v>
      </c>
      <c r="D8" s="145">
        <f>'Orçamento Sintético'!I12</f>
        <v>0</v>
      </c>
      <c r="E8" s="145">
        <f>D8/1</f>
        <v>0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  <c r="Q8" s="138">
        <f t="shared" si="2"/>
        <v>0</v>
      </c>
    </row>
    <row r="9" spans="2:17" x14ac:dyDescent="0.2">
      <c r="B9" s="143">
        <v>3</v>
      </c>
      <c r="C9" s="144" t="s">
        <v>2490</v>
      </c>
      <c r="D9" s="145">
        <f>'Orçamento Sintético'!I15</f>
        <v>0</v>
      </c>
      <c r="E9" s="145">
        <f>D9/1</f>
        <v>0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Q9" s="138">
        <f t="shared" si="2"/>
        <v>0</v>
      </c>
    </row>
    <row r="10" spans="2:17" x14ac:dyDescent="0.2">
      <c r="B10" s="143">
        <v>4</v>
      </c>
      <c r="C10" s="144" t="s">
        <v>2955</v>
      </c>
      <c r="D10" s="145">
        <f>'Orçamento Sintético'!I16</f>
        <v>0</v>
      </c>
      <c r="E10" s="145">
        <f>D10/1</f>
        <v>0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Q10" s="138">
        <f t="shared" si="2"/>
        <v>0</v>
      </c>
    </row>
    <row r="11" spans="2:17" x14ac:dyDescent="0.2">
      <c r="B11" s="143">
        <v>5</v>
      </c>
      <c r="C11" s="144" t="s">
        <v>2494</v>
      </c>
      <c r="D11" s="145">
        <f>'Orçamento Sintético'!I18</f>
        <v>0</v>
      </c>
      <c r="E11" s="145"/>
      <c r="F11" s="145">
        <f>$D$11/10</f>
        <v>0</v>
      </c>
      <c r="G11" s="145">
        <f t="shared" ref="G11:O11" si="3">$D$11/10</f>
        <v>0</v>
      </c>
      <c r="H11" s="145">
        <f t="shared" si="3"/>
        <v>0</v>
      </c>
      <c r="I11" s="145">
        <f t="shared" si="3"/>
        <v>0</v>
      </c>
      <c r="J11" s="145">
        <f t="shared" si="3"/>
        <v>0</v>
      </c>
      <c r="K11" s="145">
        <f t="shared" si="3"/>
        <v>0</v>
      </c>
      <c r="L11" s="145">
        <f t="shared" si="3"/>
        <v>0</v>
      </c>
      <c r="M11" s="145">
        <f t="shared" si="3"/>
        <v>0</v>
      </c>
      <c r="N11" s="145">
        <f t="shared" si="3"/>
        <v>0</v>
      </c>
      <c r="O11" s="145">
        <f t="shared" si="3"/>
        <v>0</v>
      </c>
      <c r="Q11" s="138">
        <f t="shared" si="2"/>
        <v>0</v>
      </c>
    </row>
    <row r="12" spans="2:17" x14ac:dyDescent="0.2">
      <c r="B12" s="143">
        <v>6</v>
      </c>
      <c r="C12" s="144" t="s">
        <v>2956</v>
      </c>
      <c r="D12" s="145">
        <f>'Orçamento Sintético'!I19</f>
        <v>0</v>
      </c>
      <c r="E12" s="145"/>
      <c r="F12" s="145">
        <f>$D$12/1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Q12" s="138">
        <f t="shared" si="2"/>
        <v>0</v>
      </c>
    </row>
    <row r="13" spans="2:17" x14ac:dyDescent="0.2">
      <c r="B13" s="143">
        <v>7</v>
      </c>
      <c r="C13" s="144" t="s">
        <v>2496</v>
      </c>
      <c r="D13" s="145">
        <f>'Orçamento Sintético'!I20+'Orçamento Sintético'!I86+'Orçamento Sintético'!I127+'Orçamento Sintético'!I196</f>
        <v>0</v>
      </c>
      <c r="E13" s="145"/>
      <c r="F13" s="145" t="e">
        <f t="shared" ref="F13:N13" si="4">F17*$D$13</f>
        <v>#DIV/0!</v>
      </c>
      <c r="G13" s="145" t="e">
        <f t="shared" si="4"/>
        <v>#DIV/0!</v>
      </c>
      <c r="H13" s="145" t="e">
        <f t="shared" si="4"/>
        <v>#DIV/0!</v>
      </c>
      <c r="I13" s="145" t="e">
        <f t="shared" si="4"/>
        <v>#DIV/0!</v>
      </c>
      <c r="J13" s="145" t="e">
        <f t="shared" si="4"/>
        <v>#DIV/0!</v>
      </c>
      <c r="K13" s="145" t="e">
        <f t="shared" si="4"/>
        <v>#DIV/0!</v>
      </c>
      <c r="L13" s="145" t="e">
        <f t="shared" si="4"/>
        <v>#DIV/0!</v>
      </c>
      <c r="M13" s="145" t="e">
        <f t="shared" si="4"/>
        <v>#DIV/0!</v>
      </c>
      <c r="N13" s="145" t="e">
        <f t="shared" si="4"/>
        <v>#DIV/0!</v>
      </c>
      <c r="O13" s="145"/>
      <c r="Q13" s="138" t="e">
        <f t="shared" si="2"/>
        <v>#DIV/0!</v>
      </c>
    </row>
    <row r="14" spans="2:17" x14ac:dyDescent="0.2">
      <c r="B14" s="143">
        <v>8</v>
      </c>
      <c r="C14" s="144" t="s">
        <v>2782</v>
      </c>
      <c r="D14" s="145">
        <f>'Orçamento Sintético'!I214</f>
        <v>0</v>
      </c>
      <c r="E14" s="145"/>
      <c r="F14" s="145"/>
      <c r="G14" s="145"/>
      <c r="H14" s="145"/>
      <c r="I14" s="145"/>
      <c r="J14" s="145"/>
      <c r="K14" s="145"/>
      <c r="L14" s="145"/>
      <c r="M14" s="145"/>
      <c r="N14" s="145">
        <f>0.486400615*D14</f>
        <v>0</v>
      </c>
      <c r="O14" s="145">
        <f>D14-N14</f>
        <v>0</v>
      </c>
      <c r="Q14" s="138">
        <f t="shared" si="2"/>
        <v>0</v>
      </c>
    </row>
    <row r="17" spans="6:14" hidden="1" x14ac:dyDescent="0.2">
      <c r="F17" s="149" t="e">
        <f>(792121.75/D13)</f>
        <v>#DIV/0!</v>
      </c>
      <c r="G17" s="149" t="e">
        <f>(76211.85/D13)</f>
        <v>#DIV/0!</v>
      </c>
      <c r="H17" s="149" t="e">
        <f>(189241.09/D13)</f>
        <v>#DIV/0!</v>
      </c>
      <c r="I17" s="149" t="e">
        <f>(740774.45/D13)</f>
        <v>#DIV/0!</v>
      </c>
      <c r="J17" s="149" t="e">
        <f>(238228.51/D13)</f>
        <v>#DIV/0!</v>
      </c>
      <c r="K17" s="149" t="e">
        <f>(754078.48/D13)</f>
        <v>#DIV/0!</v>
      </c>
      <c r="L17" s="149" t="e">
        <f>(185584.16/D13)</f>
        <v>#DIV/0!</v>
      </c>
      <c r="M17" s="149" t="e">
        <f>(653683.61/D13)</f>
        <v>#DIV/0!</v>
      </c>
      <c r="N17" s="149" t="e">
        <f>(48663.55/D13)</f>
        <v>#DIV/0!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1723"/>
  <sheetViews>
    <sheetView topLeftCell="B79" workbookViewId="0">
      <selection activeCell="J7" sqref="J7"/>
    </sheetView>
  </sheetViews>
  <sheetFormatPr defaultRowHeight="14.25" x14ac:dyDescent="0.2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ht="15" customHeight="1" x14ac:dyDescent="0.2">
      <c r="A1" s="5"/>
      <c r="B1" s="5"/>
      <c r="C1" s="163" t="s">
        <v>364</v>
      </c>
      <c r="D1" s="163"/>
      <c r="E1" s="163"/>
      <c r="F1" s="163"/>
      <c r="G1" s="163" t="s">
        <v>365</v>
      </c>
      <c r="H1" s="163"/>
      <c r="I1" s="163" t="s">
        <v>366</v>
      </c>
      <c r="J1" s="163"/>
    </row>
    <row r="2" spans="1:10" ht="80.099999999999994" customHeight="1" x14ac:dyDescent="0.2">
      <c r="A2" s="6"/>
      <c r="B2" s="6"/>
      <c r="C2" s="154" t="s">
        <v>367</v>
      </c>
      <c r="D2" s="154"/>
      <c r="E2" s="154"/>
      <c r="F2" s="154"/>
      <c r="G2" s="154" t="s">
        <v>368</v>
      </c>
      <c r="H2" s="154"/>
      <c r="I2" s="154" t="s">
        <v>369</v>
      </c>
      <c r="J2" s="154"/>
    </row>
    <row r="3" spans="1:10" ht="15" customHeight="1" x14ac:dyDescent="0.25">
      <c r="A3" s="164" t="s">
        <v>555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4" customHeight="1" x14ac:dyDescent="0.2">
      <c r="A4" s="12" t="s">
        <v>4</v>
      </c>
      <c r="B4" s="12"/>
      <c r="C4" s="12"/>
      <c r="D4" s="12" t="s">
        <v>5</v>
      </c>
      <c r="E4" s="12"/>
      <c r="F4" s="159"/>
      <c r="G4" s="159"/>
      <c r="H4" s="13"/>
      <c r="I4" s="12"/>
      <c r="J4" s="14">
        <v>15045.04</v>
      </c>
    </row>
    <row r="5" spans="1:10" ht="24" customHeight="1" x14ac:dyDescent="0.2">
      <c r="A5" s="12" t="s">
        <v>6</v>
      </c>
      <c r="B5" s="12"/>
      <c r="C5" s="12"/>
      <c r="D5" s="12" t="s">
        <v>7</v>
      </c>
      <c r="E5" s="12"/>
      <c r="F5" s="159"/>
      <c r="G5" s="159"/>
      <c r="H5" s="13"/>
      <c r="I5" s="12"/>
      <c r="J5" s="14">
        <v>15045.04</v>
      </c>
    </row>
    <row r="6" spans="1:10" ht="18" customHeight="1" x14ac:dyDescent="0.2">
      <c r="A6" s="10" t="s">
        <v>8</v>
      </c>
      <c r="B6" s="11" t="s">
        <v>371</v>
      </c>
      <c r="C6" s="10" t="s">
        <v>372</v>
      </c>
      <c r="D6" s="10" t="s">
        <v>1</v>
      </c>
      <c r="E6" s="160" t="s">
        <v>556</v>
      </c>
      <c r="F6" s="160"/>
      <c r="G6" s="9" t="s">
        <v>2</v>
      </c>
      <c r="H6" s="11" t="s">
        <v>3</v>
      </c>
      <c r="I6" s="11" t="s">
        <v>373</v>
      </c>
      <c r="J6" s="11" t="s">
        <v>375</v>
      </c>
    </row>
    <row r="7" spans="1:10" ht="24" customHeight="1" x14ac:dyDescent="0.2">
      <c r="A7" s="29" t="s">
        <v>557</v>
      </c>
      <c r="B7" s="31" t="s">
        <v>376</v>
      </c>
      <c r="C7" s="29" t="s">
        <v>377</v>
      </c>
      <c r="D7" s="29" t="s">
        <v>9</v>
      </c>
      <c r="E7" s="161">
        <v>2.08</v>
      </c>
      <c r="F7" s="161"/>
      <c r="G7" s="30" t="s">
        <v>10</v>
      </c>
      <c r="H7" s="15">
        <v>1</v>
      </c>
      <c r="I7" s="32">
        <v>506.3</v>
      </c>
      <c r="J7" s="32">
        <v>506.3</v>
      </c>
    </row>
    <row r="8" spans="1:10" ht="24" customHeight="1" x14ac:dyDescent="0.2">
      <c r="A8" s="25" t="s">
        <v>558</v>
      </c>
      <c r="B8" s="27" t="s">
        <v>559</v>
      </c>
      <c r="C8" s="25" t="s">
        <v>377</v>
      </c>
      <c r="D8" s="25" t="s">
        <v>560</v>
      </c>
      <c r="E8" s="157" t="s">
        <v>561</v>
      </c>
      <c r="F8" s="157"/>
      <c r="G8" s="26" t="s">
        <v>562</v>
      </c>
      <c r="H8" s="18">
        <v>1.91</v>
      </c>
      <c r="I8" s="28">
        <v>16.57</v>
      </c>
      <c r="J8" s="28">
        <v>31.648700000000002</v>
      </c>
    </row>
    <row r="9" spans="1:10" ht="24" customHeight="1" x14ac:dyDescent="0.2">
      <c r="A9" s="25" t="s">
        <v>558</v>
      </c>
      <c r="B9" s="27" t="s">
        <v>563</v>
      </c>
      <c r="C9" s="25" t="s">
        <v>377</v>
      </c>
      <c r="D9" s="25" t="s">
        <v>564</v>
      </c>
      <c r="E9" s="157" t="s">
        <v>561</v>
      </c>
      <c r="F9" s="157"/>
      <c r="G9" s="26" t="s">
        <v>562</v>
      </c>
      <c r="H9" s="18">
        <v>2.27</v>
      </c>
      <c r="I9" s="28">
        <v>13.62</v>
      </c>
      <c r="J9" s="28">
        <v>30.917400000000001</v>
      </c>
    </row>
    <row r="10" spans="1:10" ht="24" customHeight="1" x14ac:dyDescent="0.2">
      <c r="A10" s="25" t="s">
        <v>558</v>
      </c>
      <c r="B10" s="27" t="s">
        <v>565</v>
      </c>
      <c r="C10" s="25" t="s">
        <v>377</v>
      </c>
      <c r="D10" s="25" t="s">
        <v>566</v>
      </c>
      <c r="E10" s="157" t="s">
        <v>567</v>
      </c>
      <c r="F10" s="157"/>
      <c r="G10" s="26" t="s">
        <v>70</v>
      </c>
      <c r="H10" s="18">
        <v>9.06</v>
      </c>
      <c r="I10" s="28">
        <v>0.39</v>
      </c>
      <c r="J10" s="28">
        <v>3.5333999999999999</v>
      </c>
    </row>
    <row r="11" spans="1:10" ht="24" customHeight="1" x14ac:dyDescent="0.2">
      <c r="A11" s="25" t="s">
        <v>558</v>
      </c>
      <c r="B11" s="27" t="s">
        <v>568</v>
      </c>
      <c r="C11" s="25" t="s">
        <v>377</v>
      </c>
      <c r="D11" s="25" t="s">
        <v>569</v>
      </c>
      <c r="E11" s="157" t="s">
        <v>567</v>
      </c>
      <c r="F11" s="157"/>
      <c r="G11" s="26" t="s">
        <v>34</v>
      </c>
      <c r="H11" s="18">
        <v>2.0899999999999998E-2</v>
      </c>
      <c r="I11" s="28">
        <v>96.57</v>
      </c>
      <c r="J11" s="28">
        <v>2.018313</v>
      </c>
    </row>
    <row r="12" spans="1:10" ht="24" customHeight="1" x14ac:dyDescent="0.2">
      <c r="A12" s="25" t="s">
        <v>558</v>
      </c>
      <c r="B12" s="27" t="s">
        <v>570</v>
      </c>
      <c r="C12" s="25" t="s">
        <v>377</v>
      </c>
      <c r="D12" s="25" t="s">
        <v>571</v>
      </c>
      <c r="E12" s="157" t="s">
        <v>567</v>
      </c>
      <c r="F12" s="157"/>
      <c r="G12" s="26" t="s">
        <v>75</v>
      </c>
      <c r="H12" s="18">
        <v>3.26</v>
      </c>
      <c r="I12" s="28">
        <v>13.94</v>
      </c>
      <c r="J12" s="28">
        <v>45.444400000000002</v>
      </c>
    </row>
    <row r="13" spans="1:10" ht="24" customHeight="1" x14ac:dyDescent="0.2">
      <c r="A13" s="25" t="s">
        <v>558</v>
      </c>
      <c r="B13" s="27" t="s">
        <v>572</v>
      </c>
      <c r="C13" s="25" t="s">
        <v>377</v>
      </c>
      <c r="D13" s="25" t="s">
        <v>573</v>
      </c>
      <c r="E13" s="157" t="s">
        <v>567</v>
      </c>
      <c r="F13" s="157"/>
      <c r="G13" s="26" t="s">
        <v>70</v>
      </c>
      <c r="H13" s="18">
        <v>0.2</v>
      </c>
      <c r="I13" s="28">
        <v>8.11</v>
      </c>
      <c r="J13" s="28">
        <v>1.6220000000000001</v>
      </c>
    </row>
    <row r="14" spans="1:10" ht="36" customHeight="1" x14ac:dyDescent="0.2">
      <c r="A14" s="25" t="s">
        <v>558</v>
      </c>
      <c r="B14" s="27" t="s">
        <v>574</v>
      </c>
      <c r="C14" s="25" t="s">
        <v>377</v>
      </c>
      <c r="D14" s="25" t="s">
        <v>575</v>
      </c>
      <c r="E14" s="157" t="s">
        <v>567</v>
      </c>
      <c r="F14" s="157"/>
      <c r="G14" s="26" t="s">
        <v>10</v>
      </c>
      <c r="H14" s="18">
        <v>1</v>
      </c>
      <c r="I14" s="28">
        <v>391.12</v>
      </c>
      <c r="J14" s="28">
        <v>391.12</v>
      </c>
    </row>
    <row r="15" spans="1:10" x14ac:dyDescent="0.2">
      <c r="A15" s="35"/>
      <c r="B15" s="35"/>
      <c r="C15" s="35"/>
      <c r="D15" s="35"/>
      <c r="E15" s="35" t="s">
        <v>576</v>
      </c>
      <c r="F15" s="20">
        <v>62.57</v>
      </c>
      <c r="G15" s="35" t="s">
        <v>577</v>
      </c>
      <c r="H15" s="20">
        <v>0</v>
      </c>
      <c r="I15" s="35" t="s">
        <v>578</v>
      </c>
      <c r="J15" s="20">
        <v>62.57</v>
      </c>
    </row>
    <row r="16" spans="1:10" ht="14.25" customHeight="1" x14ac:dyDescent="0.2">
      <c r="A16" s="35"/>
      <c r="B16" s="35"/>
      <c r="C16" s="35"/>
      <c r="D16" s="35"/>
      <c r="E16" s="35" t="s">
        <v>579</v>
      </c>
      <c r="F16" s="20">
        <v>145.91566</v>
      </c>
      <c r="G16" s="35"/>
      <c r="H16" s="158" t="s">
        <v>580</v>
      </c>
      <c r="I16" s="158"/>
      <c r="J16" s="20">
        <v>652.22</v>
      </c>
    </row>
    <row r="17" spans="1:10" ht="30" customHeight="1" thickBot="1" x14ac:dyDescent="0.25">
      <c r="A17" s="33"/>
      <c r="B17" s="33"/>
      <c r="C17" s="33"/>
      <c r="D17" s="33"/>
      <c r="E17" s="33"/>
      <c r="F17" s="33"/>
      <c r="G17" s="33" t="s">
        <v>581</v>
      </c>
      <c r="H17" s="19">
        <v>6</v>
      </c>
      <c r="I17" s="33" t="s">
        <v>582</v>
      </c>
      <c r="J17" s="36">
        <v>3913.32</v>
      </c>
    </row>
    <row r="18" spans="1:10" ht="0.95" customHeight="1" thickTop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</row>
    <row r="19" spans="1:10" ht="18" customHeight="1" x14ac:dyDescent="0.2">
      <c r="A19" s="10" t="s">
        <v>11</v>
      </c>
      <c r="B19" s="11" t="s">
        <v>371</v>
      </c>
      <c r="C19" s="10" t="s">
        <v>372</v>
      </c>
      <c r="D19" s="10" t="s">
        <v>1</v>
      </c>
      <c r="E19" s="160" t="s">
        <v>556</v>
      </c>
      <c r="F19" s="160"/>
      <c r="G19" s="9" t="s">
        <v>2</v>
      </c>
      <c r="H19" s="11" t="s">
        <v>3</v>
      </c>
      <c r="I19" s="11" t="s">
        <v>373</v>
      </c>
      <c r="J19" s="11" t="s">
        <v>375</v>
      </c>
    </row>
    <row r="20" spans="1:10" ht="36" customHeight="1" x14ac:dyDescent="0.2">
      <c r="A20" s="29" t="s">
        <v>557</v>
      </c>
      <c r="B20" s="31" t="s">
        <v>378</v>
      </c>
      <c r="C20" s="29" t="s">
        <v>377</v>
      </c>
      <c r="D20" s="29" t="s">
        <v>12</v>
      </c>
      <c r="E20" s="161">
        <v>2.02</v>
      </c>
      <c r="F20" s="161"/>
      <c r="G20" s="30" t="s">
        <v>13</v>
      </c>
      <c r="H20" s="15">
        <v>1</v>
      </c>
      <c r="I20" s="32">
        <v>844.21</v>
      </c>
      <c r="J20" s="32">
        <v>844.21</v>
      </c>
    </row>
    <row r="21" spans="1:10" ht="24" customHeight="1" x14ac:dyDescent="0.2">
      <c r="A21" s="25" t="s">
        <v>558</v>
      </c>
      <c r="B21" s="27" t="s">
        <v>583</v>
      </c>
      <c r="C21" s="25" t="s">
        <v>377</v>
      </c>
      <c r="D21" s="25" t="s">
        <v>584</v>
      </c>
      <c r="E21" s="157" t="s">
        <v>561</v>
      </c>
      <c r="F21" s="157"/>
      <c r="G21" s="26" t="s">
        <v>562</v>
      </c>
      <c r="H21" s="18">
        <v>1.32</v>
      </c>
      <c r="I21" s="28">
        <v>13.62</v>
      </c>
      <c r="J21" s="28">
        <v>17.978400000000001</v>
      </c>
    </row>
    <row r="22" spans="1:10" ht="24" customHeight="1" x14ac:dyDescent="0.2">
      <c r="A22" s="25" t="s">
        <v>558</v>
      </c>
      <c r="B22" s="27" t="s">
        <v>585</v>
      </c>
      <c r="C22" s="25" t="s">
        <v>377</v>
      </c>
      <c r="D22" s="25" t="s">
        <v>586</v>
      </c>
      <c r="E22" s="157" t="s">
        <v>561</v>
      </c>
      <c r="F22" s="157"/>
      <c r="G22" s="26" t="s">
        <v>562</v>
      </c>
      <c r="H22" s="18">
        <v>0.99</v>
      </c>
      <c r="I22" s="28">
        <v>19.86</v>
      </c>
      <c r="J22" s="28">
        <v>19.6614</v>
      </c>
    </row>
    <row r="23" spans="1:10" ht="24" customHeight="1" x14ac:dyDescent="0.2">
      <c r="A23" s="25" t="s">
        <v>558</v>
      </c>
      <c r="B23" s="27" t="s">
        <v>587</v>
      </c>
      <c r="C23" s="25" t="s">
        <v>377</v>
      </c>
      <c r="D23" s="25" t="s">
        <v>588</v>
      </c>
      <c r="E23" s="157" t="s">
        <v>561</v>
      </c>
      <c r="F23" s="157"/>
      <c r="G23" s="26" t="s">
        <v>562</v>
      </c>
      <c r="H23" s="18">
        <v>1.32</v>
      </c>
      <c r="I23" s="28">
        <v>13.62</v>
      </c>
      <c r="J23" s="28">
        <v>17.978400000000001</v>
      </c>
    </row>
    <row r="24" spans="1:10" ht="24" customHeight="1" x14ac:dyDescent="0.2">
      <c r="A24" s="25" t="s">
        <v>558</v>
      </c>
      <c r="B24" s="27" t="s">
        <v>589</v>
      </c>
      <c r="C24" s="25" t="s">
        <v>377</v>
      </c>
      <c r="D24" s="25" t="s">
        <v>590</v>
      </c>
      <c r="E24" s="157" t="s">
        <v>561</v>
      </c>
      <c r="F24" s="157"/>
      <c r="G24" s="26" t="s">
        <v>562</v>
      </c>
      <c r="H24" s="18">
        <v>0.99</v>
      </c>
      <c r="I24" s="28">
        <v>19.86</v>
      </c>
      <c r="J24" s="28">
        <v>19.6614</v>
      </c>
    </row>
    <row r="25" spans="1:10" ht="24" customHeight="1" x14ac:dyDescent="0.2">
      <c r="A25" s="25" t="s">
        <v>558</v>
      </c>
      <c r="B25" s="27" t="s">
        <v>591</v>
      </c>
      <c r="C25" s="25" t="s">
        <v>377</v>
      </c>
      <c r="D25" s="25" t="s">
        <v>592</v>
      </c>
      <c r="E25" s="157" t="s">
        <v>561</v>
      </c>
      <c r="F25" s="157"/>
      <c r="G25" s="26" t="s">
        <v>562</v>
      </c>
      <c r="H25" s="18">
        <v>1.32</v>
      </c>
      <c r="I25" s="28">
        <v>13.62</v>
      </c>
      <c r="J25" s="28">
        <v>17.978400000000001</v>
      </c>
    </row>
    <row r="26" spans="1:10" ht="48" customHeight="1" x14ac:dyDescent="0.2">
      <c r="A26" s="25" t="s">
        <v>558</v>
      </c>
      <c r="B26" s="27" t="s">
        <v>593</v>
      </c>
      <c r="C26" s="25" t="s">
        <v>377</v>
      </c>
      <c r="D26" s="25" t="s">
        <v>594</v>
      </c>
      <c r="E26" s="157" t="s">
        <v>567</v>
      </c>
      <c r="F26" s="157"/>
      <c r="G26" s="26" t="s">
        <v>13</v>
      </c>
      <c r="H26" s="18">
        <v>1</v>
      </c>
      <c r="I26" s="28">
        <v>750.95</v>
      </c>
      <c r="J26" s="28">
        <v>750.95</v>
      </c>
    </row>
    <row r="27" spans="1:10" x14ac:dyDescent="0.2">
      <c r="A27" s="35"/>
      <c r="B27" s="35"/>
      <c r="C27" s="35"/>
      <c r="D27" s="35"/>
      <c r="E27" s="35" t="s">
        <v>576</v>
      </c>
      <c r="F27" s="20">
        <v>93.26</v>
      </c>
      <c r="G27" s="35" t="s">
        <v>577</v>
      </c>
      <c r="H27" s="20">
        <v>0</v>
      </c>
      <c r="I27" s="35" t="s">
        <v>578</v>
      </c>
      <c r="J27" s="20">
        <v>93.26</v>
      </c>
    </row>
    <row r="28" spans="1:10" ht="14.25" customHeight="1" x14ac:dyDescent="0.2">
      <c r="A28" s="35"/>
      <c r="B28" s="35"/>
      <c r="C28" s="35"/>
      <c r="D28" s="35"/>
      <c r="E28" s="35" t="s">
        <v>579</v>
      </c>
      <c r="F28" s="20">
        <v>243.301322</v>
      </c>
      <c r="G28" s="35"/>
      <c r="H28" s="158" t="s">
        <v>580</v>
      </c>
      <c r="I28" s="158"/>
      <c r="J28" s="20">
        <v>1087.51</v>
      </c>
    </row>
    <row r="29" spans="1:10" ht="30" customHeight="1" thickBot="1" x14ac:dyDescent="0.25">
      <c r="A29" s="33"/>
      <c r="B29" s="33"/>
      <c r="C29" s="33"/>
      <c r="D29" s="33"/>
      <c r="E29" s="33"/>
      <c r="F29" s="33"/>
      <c r="G29" s="33" t="s">
        <v>581</v>
      </c>
      <c r="H29" s="19">
        <v>5</v>
      </c>
      <c r="I29" s="33" t="s">
        <v>582</v>
      </c>
      <c r="J29" s="36">
        <v>5437.55</v>
      </c>
    </row>
    <row r="30" spans="1:10" ht="16.5" customHeight="1" thickTop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18" customHeight="1" x14ac:dyDescent="0.2">
      <c r="A31" s="10" t="s">
        <v>14</v>
      </c>
      <c r="B31" s="11" t="s">
        <v>371</v>
      </c>
      <c r="C31" s="10" t="s">
        <v>372</v>
      </c>
      <c r="D31" s="10" t="s">
        <v>1</v>
      </c>
      <c r="E31" s="160" t="s">
        <v>556</v>
      </c>
      <c r="F31" s="160"/>
      <c r="G31" s="9" t="s">
        <v>2</v>
      </c>
      <c r="H31" s="11" t="s">
        <v>3</v>
      </c>
      <c r="I31" s="11" t="s">
        <v>373</v>
      </c>
      <c r="J31" s="11" t="s">
        <v>375</v>
      </c>
    </row>
    <row r="32" spans="1:10" ht="24" customHeight="1" x14ac:dyDescent="0.2">
      <c r="A32" s="29" t="s">
        <v>557</v>
      </c>
      <c r="B32" s="31" t="s">
        <v>379</v>
      </c>
      <c r="C32" s="29" t="s">
        <v>377</v>
      </c>
      <c r="D32" s="29" t="s">
        <v>15</v>
      </c>
      <c r="E32" s="161">
        <v>2.1</v>
      </c>
      <c r="F32" s="161"/>
      <c r="G32" s="30" t="s">
        <v>10</v>
      </c>
      <c r="H32" s="15">
        <v>1</v>
      </c>
      <c r="I32" s="32">
        <v>9.27</v>
      </c>
      <c r="J32" s="32">
        <v>9.27</v>
      </c>
    </row>
    <row r="33" spans="1:10" ht="24" customHeight="1" x14ac:dyDescent="0.2">
      <c r="A33" s="25" t="s">
        <v>558</v>
      </c>
      <c r="B33" s="27" t="s">
        <v>559</v>
      </c>
      <c r="C33" s="25" t="s">
        <v>377</v>
      </c>
      <c r="D33" s="25" t="s">
        <v>560</v>
      </c>
      <c r="E33" s="157" t="s">
        <v>561</v>
      </c>
      <c r="F33" s="157"/>
      <c r="G33" s="26" t="s">
        <v>562</v>
      </c>
      <c r="H33" s="18">
        <v>0.13</v>
      </c>
      <c r="I33" s="28">
        <v>16.57</v>
      </c>
      <c r="J33" s="28">
        <v>2.1541000000000001</v>
      </c>
    </row>
    <row r="34" spans="1:10" ht="24" customHeight="1" x14ac:dyDescent="0.2">
      <c r="A34" s="25" t="s">
        <v>558</v>
      </c>
      <c r="B34" s="27" t="s">
        <v>595</v>
      </c>
      <c r="C34" s="25" t="s">
        <v>377</v>
      </c>
      <c r="D34" s="25" t="s">
        <v>596</v>
      </c>
      <c r="E34" s="157" t="s">
        <v>561</v>
      </c>
      <c r="F34" s="157"/>
      <c r="G34" s="26" t="s">
        <v>562</v>
      </c>
      <c r="H34" s="18">
        <v>0.13</v>
      </c>
      <c r="I34" s="28">
        <v>13.62</v>
      </c>
      <c r="J34" s="28">
        <v>1.7706</v>
      </c>
    </row>
    <row r="35" spans="1:10" ht="24" customHeight="1" x14ac:dyDescent="0.2">
      <c r="A35" s="25" t="s">
        <v>558</v>
      </c>
      <c r="B35" s="27" t="s">
        <v>570</v>
      </c>
      <c r="C35" s="25" t="s">
        <v>377</v>
      </c>
      <c r="D35" s="25" t="s">
        <v>571</v>
      </c>
      <c r="E35" s="157" t="s">
        <v>567</v>
      </c>
      <c r="F35" s="157"/>
      <c r="G35" s="26" t="s">
        <v>75</v>
      </c>
      <c r="H35" s="18">
        <v>0.04</v>
      </c>
      <c r="I35" s="28">
        <v>13.94</v>
      </c>
      <c r="J35" s="28">
        <v>0.55759999999999998</v>
      </c>
    </row>
    <row r="36" spans="1:10" ht="24" customHeight="1" x14ac:dyDescent="0.2">
      <c r="A36" s="25" t="s">
        <v>558</v>
      </c>
      <c r="B36" s="27" t="s">
        <v>597</v>
      </c>
      <c r="C36" s="25" t="s">
        <v>377</v>
      </c>
      <c r="D36" s="25" t="s">
        <v>598</v>
      </c>
      <c r="E36" s="157" t="s">
        <v>567</v>
      </c>
      <c r="F36" s="157"/>
      <c r="G36" s="26" t="s">
        <v>10</v>
      </c>
      <c r="H36" s="18">
        <v>0.09</v>
      </c>
      <c r="I36" s="28">
        <v>49.67</v>
      </c>
      <c r="J36" s="28">
        <v>4.4702999999999999</v>
      </c>
    </row>
    <row r="37" spans="1:10" ht="24" customHeight="1" x14ac:dyDescent="0.2">
      <c r="A37" s="25" t="s">
        <v>558</v>
      </c>
      <c r="B37" s="27" t="s">
        <v>572</v>
      </c>
      <c r="C37" s="25" t="s">
        <v>377</v>
      </c>
      <c r="D37" s="25" t="s">
        <v>573</v>
      </c>
      <c r="E37" s="157" t="s">
        <v>567</v>
      </c>
      <c r="F37" s="157"/>
      <c r="G37" s="26" t="s">
        <v>70</v>
      </c>
      <c r="H37" s="18">
        <v>1.2E-2</v>
      </c>
      <c r="I37" s="28">
        <v>8.11</v>
      </c>
      <c r="J37" s="28">
        <v>9.7320000000000004E-2</v>
      </c>
    </row>
    <row r="38" spans="1:10" ht="24" customHeight="1" x14ac:dyDescent="0.2">
      <c r="A38" s="25" t="s">
        <v>558</v>
      </c>
      <c r="B38" s="27" t="s">
        <v>599</v>
      </c>
      <c r="C38" s="25" t="s">
        <v>377</v>
      </c>
      <c r="D38" s="25" t="s">
        <v>600</v>
      </c>
      <c r="E38" s="157" t="s">
        <v>567</v>
      </c>
      <c r="F38" s="157"/>
      <c r="G38" s="26" t="s">
        <v>70</v>
      </c>
      <c r="H38" s="18">
        <v>0.02</v>
      </c>
      <c r="I38" s="28">
        <v>10.86</v>
      </c>
      <c r="J38" s="28">
        <v>0.2172</v>
      </c>
    </row>
    <row r="39" spans="1:10" x14ac:dyDescent="0.2">
      <c r="A39" s="35"/>
      <c r="B39" s="35"/>
      <c r="C39" s="35"/>
      <c r="D39" s="35"/>
      <c r="E39" s="35" t="s">
        <v>576</v>
      </c>
      <c r="F39" s="20">
        <v>3.92</v>
      </c>
      <c r="G39" s="35" t="s">
        <v>577</v>
      </c>
      <c r="H39" s="20">
        <v>0</v>
      </c>
      <c r="I39" s="35" t="s">
        <v>578</v>
      </c>
      <c r="J39" s="20">
        <v>3.92</v>
      </c>
    </row>
    <row r="40" spans="1:10" ht="14.25" customHeight="1" x14ac:dyDescent="0.2">
      <c r="A40" s="35"/>
      <c r="B40" s="35"/>
      <c r="C40" s="35"/>
      <c r="D40" s="35"/>
      <c r="E40" s="35" t="s">
        <v>579</v>
      </c>
      <c r="F40" s="20">
        <v>2.6716139999999999</v>
      </c>
      <c r="G40" s="35"/>
      <c r="H40" s="158" t="s">
        <v>580</v>
      </c>
      <c r="I40" s="158"/>
      <c r="J40" s="20">
        <v>11.94</v>
      </c>
    </row>
    <row r="41" spans="1:10" ht="30" customHeight="1" thickBot="1" x14ac:dyDescent="0.25">
      <c r="A41" s="33"/>
      <c r="B41" s="33"/>
      <c r="C41" s="33"/>
      <c r="D41" s="33"/>
      <c r="E41" s="33"/>
      <c r="F41" s="33"/>
      <c r="G41" s="33" t="s">
        <v>581</v>
      </c>
      <c r="H41" s="19">
        <v>463.96</v>
      </c>
      <c r="I41" s="33" t="s">
        <v>582</v>
      </c>
      <c r="J41" s="36">
        <v>5539.68</v>
      </c>
    </row>
    <row r="42" spans="1:10" ht="0.95" customHeight="1" thickTop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18" customHeight="1" x14ac:dyDescent="0.2">
      <c r="A43" s="10" t="s">
        <v>380</v>
      </c>
      <c r="B43" s="11" t="s">
        <v>371</v>
      </c>
      <c r="C43" s="10" t="s">
        <v>372</v>
      </c>
      <c r="D43" s="10" t="s">
        <v>1</v>
      </c>
      <c r="E43" s="160" t="s">
        <v>556</v>
      </c>
      <c r="F43" s="160"/>
      <c r="G43" s="9" t="s">
        <v>2</v>
      </c>
      <c r="H43" s="11" t="s">
        <v>3</v>
      </c>
      <c r="I43" s="11" t="s">
        <v>373</v>
      </c>
      <c r="J43" s="11" t="s">
        <v>375</v>
      </c>
    </row>
    <row r="44" spans="1:10" ht="24" customHeight="1" x14ac:dyDescent="0.2">
      <c r="A44" s="29" t="s">
        <v>557</v>
      </c>
      <c r="B44" s="31" t="s">
        <v>381</v>
      </c>
      <c r="C44" s="29" t="s">
        <v>382</v>
      </c>
      <c r="D44" s="29" t="s">
        <v>354</v>
      </c>
      <c r="E44" s="161" t="s">
        <v>601</v>
      </c>
      <c r="F44" s="161"/>
      <c r="G44" s="30" t="s">
        <v>170</v>
      </c>
      <c r="H44" s="15">
        <v>1</v>
      </c>
      <c r="I44" s="32">
        <v>3.3</v>
      </c>
      <c r="J44" s="32">
        <v>3.3</v>
      </c>
    </row>
    <row r="45" spans="1:10" ht="24" customHeight="1" x14ac:dyDescent="0.2">
      <c r="A45" s="21" t="s">
        <v>602</v>
      </c>
      <c r="B45" s="23" t="s">
        <v>603</v>
      </c>
      <c r="C45" s="21" t="s">
        <v>382</v>
      </c>
      <c r="D45" s="21" t="s">
        <v>604</v>
      </c>
      <c r="E45" s="162" t="s">
        <v>601</v>
      </c>
      <c r="F45" s="162"/>
      <c r="G45" s="22" t="s">
        <v>151</v>
      </c>
      <c r="H45" s="17">
        <v>0.05</v>
      </c>
      <c r="I45" s="24">
        <v>66.05</v>
      </c>
      <c r="J45" s="24">
        <v>3.3025000000000002</v>
      </c>
    </row>
    <row r="46" spans="1:10" x14ac:dyDescent="0.2">
      <c r="A46" s="35"/>
      <c r="B46" s="35"/>
      <c r="C46" s="35"/>
      <c r="D46" s="35"/>
      <c r="E46" s="35" t="s">
        <v>576</v>
      </c>
      <c r="F46" s="20">
        <v>1.86</v>
      </c>
      <c r="G46" s="35" t="s">
        <v>577</v>
      </c>
      <c r="H46" s="20">
        <v>0</v>
      </c>
      <c r="I46" s="35" t="s">
        <v>578</v>
      </c>
      <c r="J46" s="20">
        <v>1.86</v>
      </c>
    </row>
    <row r="47" spans="1:10" ht="14.25" customHeight="1" x14ac:dyDescent="0.2">
      <c r="A47" s="35"/>
      <c r="B47" s="35"/>
      <c r="C47" s="35"/>
      <c r="D47" s="35"/>
      <c r="E47" s="35" t="s">
        <v>579</v>
      </c>
      <c r="F47" s="20">
        <v>0.95106000000000002</v>
      </c>
      <c r="G47" s="35"/>
      <c r="H47" s="158" t="s">
        <v>580</v>
      </c>
      <c r="I47" s="158"/>
      <c r="J47" s="20">
        <v>4.25</v>
      </c>
    </row>
    <row r="48" spans="1:10" ht="30" customHeight="1" thickBot="1" x14ac:dyDescent="0.25">
      <c r="A48" s="33"/>
      <c r="B48" s="33"/>
      <c r="C48" s="33"/>
      <c r="D48" s="33"/>
      <c r="E48" s="33"/>
      <c r="F48" s="33"/>
      <c r="G48" s="33" t="s">
        <v>581</v>
      </c>
      <c r="H48" s="19">
        <v>36.35</v>
      </c>
      <c r="I48" s="33" t="s">
        <v>582</v>
      </c>
      <c r="J48" s="36">
        <v>154.49</v>
      </c>
    </row>
    <row r="49" spans="1:10" ht="24.75" customHeight="1" thickTop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ht="24" customHeight="1" x14ac:dyDescent="0.2">
      <c r="A50" s="12" t="s">
        <v>16</v>
      </c>
      <c r="B50" s="12"/>
      <c r="C50" s="12"/>
      <c r="D50" s="12" t="s">
        <v>17</v>
      </c>
      <c r="E50" s="12"/>
      <c r="F50" s="159"/>
      <c r="G50" s="159"/>
      <c r="H50" s="13"/>
      <c r="I50" s="12"/>
      <c r="J50" s="14">
        <v>59099.15</v>
      </c>
    </row>
    <row r="51" spans="1:10" ht="18" customHeight="1" x14ac:dyDescent="0.2">
      <c r="A51" s="10" t="s">
        <v>18</v>
      </c>
      <c r="B51" s="11" t="s">
        <v>371</v>
      </c>
      <c r="C51" s="10" t="s">
        <v>372</v>
      </c>
      <c r="D51" s="10" t="s">
        <v>1</v>
      </c>
      <c r="E51" s="160" t="s">
        <v>556</v>
      </c>
      <c r="F51" s="160"/>
      <c r="G51" s="9" t="s">
        <v>2</v>
      </c>
      <c r="H51" s="11" t="s">
        <v>3</v>
      </c>
      <c r="I51" s="11" t="s">
        <v>373</v>
      </c>
      <c r="J51" s="11" t="s">
        <v>375</v>
      </c>
    </row>
    <row r="52" spans="1:10" ht="24" customHeight="1" x14ac:dyDescent="0.2">
      <c r="A52" s="29" t="s">
        <v>557</v>
      </c>
      <c r="B52" s="31" t="s">
        <v>383</v>
      </c>
      <c r="C52" s="29" t="s">
        <v>382</v>
      </c>
      <c r="D52" s="29" t="s">
        <v>19</v>
      </c>
      <c r="E52" s="161" t="s">
        <v>605</v>
      </c>
      <c r="F52" s="161"/>
      <c r="G52" s="30" t="s">
        <v>20</v>
      </c>
      <c r="H52" s="15">
        <v>1</v>
      </c>
      <c r="I52" s="32">
        <v>6541.34</v>
      </c>
      <c r="J52" s="32">
        <v>6541.34</v>
      </c>
    </row>
    <row r="53" spans="1:10" ht="24" customHeight="1" x14ac:dyDescent="0.2">
      <c r="A53" s="21" t="s">
        <v>602</v>
      </c>
      <c r="B53" s="23" t="s">
        <v>606</v>
      </c>
      <c r="C53" s="21" t="s">
        <v>382</v>
      </c>
      <c r="D53" s="21" t="s">
        <v>607</v>
      </c>
      <c r="E53" s="162" t="s">
        <v>605</v>
      </c>
      <c r="F53" s="162"/>
      <c r="G53" s="22" t="s">
        <v>20</v>
      </c>
      <c r="H53" s="17">
        <v>1</v>
      </c>
      <c r="I53" s="24">
        <v>59.67</v>
      </c>
      <c r="J53" s="24">
        <v>59.67</v>
      </c>
    </row>
    <row r="54" spans="1:10" ht="24" customHeight="1" x14ac:dyDescent="0.2">
      <c r="A54" s="25" t="s">
        <v>558</v>
      </c>
      <c r="B54" s="27" t="s">
        <v>608</v>
      </c>
      <c r="C54" s="25" t="s">
        <v>382</v>
      </c>
      <c r="D54" s="25" t="s">
        <v>609</v>
      </c>
      <c r="E54" s="157" t="s">
        <v>610</v>
      </c>
      <c r="F54" s="157"/>
      <c r="G54" s="26" t="s">
        <v>20</v>
      </c>
      <c r="H54" s="18">
        <v>1</v>
      </c>
      <c r="I54" s="28">
        <v>114.12</v>
      </c>
      <c r="J54" s="28">
        <v>114.12</v>
      </c>
    </row>
    <row r="55" spans="1:10" ht="24" customHeight="1" x14ac:dyDescent="0.2">
      <c r="A55" s="25" t="s">
        <v>558</v>
      </c>
      <c r="B55" s="27" t="s">
        <v>611</v>
      </c>
      <c r="C55" s="25" t="s">
        <v>382</v>
      </c>
      <c r="D55" s="25" t="s">
        <v>612</v>
      </c>
      <c r="E55" s="157" t="s">
        <v>567</v>
      </c>
      <c r="F55" s="157"/>
      <c r="G55" s="26" t="s">
        <v>20</v>
      </c>
      <c r="H55" s="18">
        <v>1</v>
      </c>
      <c r="I55" s="28">
        <v>65.94</v>
      </c>
      <c r="J55" s="28">
        <v>65.94</v>
      </c>
    </row>
    <row r="56" spans="1:10" ht="24" customHeight="1" x14ac:dyDescent="0.2">
      <c r="A56" s="25" t="s">
        <v>558</v>
      </c>
      <c r="B56" s="27" t="s">
        <v>613</v>
      </c>
      <c r="C56" s="25" t="s">
        <v>382</v>
      </c>
      <c r="D56" s="25" t="s">
        <v>614</v>
      </c>
      <c r="E56" s="157" t="s">
        <v>610</v>
      </c>
      <c r="F56" s="157"/>
      <c r="G56" s="26" t="s">
        <v>20</v>
      </c>
      <c r="H56" s="18">
        <v>1</v>
      </c>
      <c r="I56" s="28">
        <v>7.37</v>
      </c>
      <c r="J56" s="28">
        <v>7.37</v>
      </c>
    </row>
    <row r="57" spans="1:10" ht="24" customHeight="1" x14ac:dyDescent="0.2">
      <c r="A57" s="25" t="s">
        <v>558</v>
      </c>
      <c r="B57" s="27" t="s">
        <v>615</v>
      </c>
      <c r="C57" s="25" t="s">
        <v>382</v>
      </c>
      <c r="D57" s="25" t="s">
        <v>616</v>
      </c>
      <c r="E57" s="157" t="s">
        <v>567</v>
      </c>
      <c r="F57" s="157"/>
      <c r="G57" s="26" t="s">
        <v>20</v>
      </c>
      <c r="H57" s="18">
        <v>1</v>
      </c>
      <c r="I57" s="28">
        <v>13.07</v>
      </c>
      <c r="J57" s="28">
        <v>13.07</v>
      </c>
    </row>
    <row r="58" spans="1:10" ht="24" customHeight="1" x14ac:dyDescent="0.2">
      <c r="A58" s="25" t="s">
        <v>558</v>
      </c>
      <c r="B58" s="27" t="s">
        <v>617</v>
      </c>
      <c r="C58" s="25" t="s">
        <v>382</v>
      </c>
      <c r="D58" s="25" t="s">
        <v>618</v>
      </c>
      <c r="E58" s="157" t="s">
        <v>561</v>
      </c>
      <c r="F58" s="157"/>
      <c r="G58" s="26" t="s">
        <v>20</v>
      </c>
      <c r="H58" s="18">
        <v>1</v>
      </c>
      <c r="I58" s="28">
        <v>6281.17</v>
      </c>
      <c r="J58" s="28">
        <v>6281.17</v>
      </c>
    </row>
    <row r="59" spans="1:10" x14ac:dyDescent="0.2">
      <c r="A59" s="35"/>
      <c r="B59" s="35"/>
      <c r="C59" s="35"/>
      <c r="D59" s="35"/>
      <c r="E59" s="35" t="s">
        <v>576</v>
      </c>
      <c r="F59" s="20">
        <v>6340.84</v>
      </c>
      <c r="G59" s="35" t="s">
        <v>577</v>
      </c>
      <c r="H59" s="20">
        <v>0</v>
      </c>
      <c r="I59" s="35" t="s">
        <v>578</v>
      </c>
      <c r="J59" s="20">
        <v>6340.84</v>
      </c>
    </row>
    <row r="60" spans="1:10" ht="14.25" customHeight="1" x14ac:dyDescent="0.2">
      <c r="A60" s="35"/>
      <c r="B60" s="35"/>
      <c r="C60" s="35"/>
      <c r="D60" s="35"/>
      <c r="E60" s="35" t="s">
        <v>579</v>
      </c>
      <c r="F60" s="20">
        <v>1885.2141879999999</v>
      </c>
      <c r="G60" s="35"/>
      <c r="H60" s="158" t="s">
        <v>580</v>
      </c>
      <c r="I60" s="158"/>
      <c r="J60" s="20">
        <v>8426.5499999999993</v>
      </c>
    </row>
    <row r="61" spans="1:10" ht="30" customHeight="1" thickBot="1" x14ac:dyDescent="0.25">
      <c r="A61" s="33"/>
      <c r="B61" s="33"/>
      <c r="C61" s="33"/>
      <c r="D61" s="33"/>
      <c r="E61" s="33"/>
      <c r="F61" s="33"/>
      <c r="G61" s="33" t="s">
        <v>581</v>
      </c>
      <c r="H61" s="19">
        <v>5</v>
      </c>
      <c r="I61" s="33" t="s">
        <v>582</v>
      </c>
      <c r="J61" s="36">
        <v>42132.75</v>
      </c>
    </row>
    <row r="62" spans="1:10" ht="0.95" customHeight="1" thickTop="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ht="18" customHeight="1" x14ac:dyDescent="0.2">
      <c r="A63" s="10" t="s">
        <v>21</v>
      </c>
      <c r="B63" s="11" t="s">
        <v>371</v>
      </c>
      <c r="C63" s="10" t="s">
        <v>372</v>
      </c>
      <c r="D63" s="10" t="s">
        <v>1</v>
      </c>
      <c r="E63" s="160" t="s">
        <v>556</v>
      </c>
      <c r="F63" s="160"/>
      <c r="G63" s="9" t="s">
        <v>2</v>
      </c>
      <c r="H63" s="11" t="s">
        <v>3</v>
      </c>
      <c r="I63" s="11" t="s">
        <v>373</v>
      </c>
      <c r="J63" s="11" t="s">
        <v>375</v>
      </c>
    </row>
    <row r="64" spans="1:10" ht="24" customHeight="1" x14ac:dyDescent="0.2">
      <c r="A64" s="29" t="s">
        <v>557</v>
      </c>
      <c r="B64" s="31" t="s">
        <v>384</v>
      </c>
      <c r="C64" s="29" t="s">
        <v>382</v>
      </c>
      <c r="D64" s="29" t="s">
        <v>22</v>
      </c>
      <c r="E64" s="161" t="s">
        <v>605</v>
      </c>
      <c r="F64" s="161"/>
      <c r="G64" s="30" t="s">
        <v>23</v>
      </c>
      <c r="H64" s="15">
        <v>1</v>
      </c>
      <c r="I64" s="32">
        <v>119.73</v>
      </c>
      <c r="J64" s="32">
        <v>119.73</v>
      </c>
    </row>
    <row r="65" spans="1:10" ht="24" customHeight="1" x14ac:dyDescent="0.2">
      <c r="A65" s="21" t="s">
        <v>602</v>
      </c>
      <c r="B65" s="23" t="s">
        <v>619</v>
      </c>
      <c r="C65" s="21" t="s">
        <v>382</v>
      </c>
      <c r="D65" s="21" t="s">
        <v>620</v>
      </c>
      <c r="E65" s="162" t="s">
        <v>605</v>
      </c>
      <c r="F65" s="162"/>
      <c r="G65" s="22" t="s">
        <v>23</v>
      </c>
      <c r="H65" s="17">
        <v>1</v>
      </c>
      <c r="I65" s="24">
        <v>1.2</v>
      </c>
      <c r="J65" s="24">
        <v>1.2</v>
      </c>
    </row>
    <row r="66" spans="1:10" ht="24" customHeight="1" x14ac:dyDescent="0.2">
      <c r="A66" s="25" t="s">
        <v>558</v>
      </c>
      <c r="B66" s="27" t="s">
        <v>621</v>
      </c>
      <c r="C66" s="25" t="s">
        <v>382</v>
      </c>
      <c r="D66" s="25" t="s">
        <v>622</v>
      </c>
      <c r="E66" s="157" t="s">
        <v>561</v>
      </c>
      <c r="F66" s="157"/>
      <c r="G66" s="26" t="s">
        <v>23</v>
      </c>
      <c r="H66" s="18">
        <v>1</v>
      </c>
      <c r="I66" s="28">
        <v>117.53</v>
      </c>
      <c r="J66" s="28">
        <v>117.53</v>
      </c>
    </row>
    <row r="67" spans="1:10" ht="24" customHeight="1" x14ac:dyDescent="0.2">
      <c r="A67" s="25" t="s">
        <v>558</v>
      </c>
      <c r="B67" s="27" t="s">
        <v>623</v>
      </c>
      <c r="C67" s="25" t="s">
        <v>382</v>
      </c>
      <c r="D67" s="25" t="s">
        <v>624</v>
      </c>
      <c r="E67" s="157" t="s">
        <v>610</v>
      </c>
      <c r="F67" s="157"/>
      <c r="G67" s="26" t="s">
        <v>23</v>
      </c>
      <c r="H67" s="18">
        <v>1</v>
      </c>
      <c r="I67" s="28">
        <v>0.56999999999999995</v>
      </c>
      <c r="J67" s="28">
        <v>0.56999999999999995</v>
      </c>
    </row>
    <row r="68" spans="1:10" ht="24" customHeight="1" x14ac:dyDescent="0.2">
      <c r="A68" s="25" t="s">
        <v>558</v>
      </c>
      <c r="B68" s="27" t="s">
        <v>625</v>
      </c>
      <c r="C68" s="25" t="s">
        <v>382</v>
      </c>
      <c r="D68" s="25" t="s">
        <v>626</v>
      </c>
      <c r="E68" s="157" t="s">
        <v>627</v>
      </c>
      <c r="F68" s="157"/>
      <c r="G68" s="26" t="s">
        <v>23</v>
      </c>
      <c r="H68" s="18">
        <v>1</v>
      </c>
      <c r="I68" s="28">
        <v>0.35</v>
      </c>
      <c r="J68" s="28">
        <v>0.35</v>
      </c>
    </row>
    <row r="69" spans="1:10" ht="24" customHeight="1" x14ac:dyDescent="0.2">
      <c r="A69" s="25" t="s">
        <v>558</v>
      </c>
      <c r="B69" s="27" t="s">
        <v>628</v>
      </c>
      <c r="C69" s="25" t="s">
        <v>382</v>
      </c>
      <c r="D69" s="25" t="s">
        <v>629</v>
      </c>
      <c r="E69" s="157" t="s">
        <v>610</v>
      </c>
      <c r="F69" s="157"/>
      <c r="G69" s="26" t="s">
        <v>23</v>
      </c>
      <c r="H69" s="18">
        <v>1</v>
      </c>
      <c r="I69" s="28">
        <v>0.01</v>
      </c>
      <c r="J69" s="28">
        <v>0.01</v>
      </c>
    </row>
    <row r="70" spans="1:10" ht="24" customHeight="1" x14ac:dyDescent="0.2">
      <c r="A70" s="25" t="s">
        <v>558</v>
      </c>
      <c r="B70" s="27" t="s">
        <v>630</v>
      </c>
      <c r="C70" s="25" t="s">
        <v>382</v>
      </c>
      <c r="D70" s="25" t="s">
        <v>631</v>
      </c>
      <c r="E70" s="157" t="s">
        <v>632</v>
      </c>
      <c r="F70" s="157"/>
      <c r="G70" s="26" t="s">
        <v>23</v>
      </c>
      <c r="H70" s="18">
        <v>1</v>
      </c>
      <c r="I70" s="28">
        <v>7.0000000000000007E-2</v>
      </c>
      <c r="J70" s="28">
        <v>7.0000000000000007E-2</v>
      </c>
    </row>
    <row r="71" spans="1:10" x14ac:dyDescent="0.2">
      <c r="A71" s="35"/>
      <c r="B71" s="35"/>
      <c r="C71" s="35"/>
      <c r="D71" s="35"/>
      <c r="E71" s="35" t="s">
        <v>576</v>
      </c>
      <c r="F71" s="20">
        <v>118.73</v>
      </c>
      <c r="G71" s="35" t="s">
        <v>577</v>
      </c>
      <c r="H71" s="20">
        <v>0</v>
      </c>
      <c r="I71" s="35" t="s">
        <v>578</v>
      </c>
      <c r="J71" s="20">
        <v>118.73</v>
      </c>
    </row>
    <row r="72" spans="1:10" ht="14.25" customHeight="1" x14ac:dyDescent="0.2">
      <c r="A72" s="35"/>
      <c r="B72" s="35"/>
      <c r="C72" s="35"/>
      <c r="D72" s="35"/>
      <c r="E72" s="35" t="s">
        <v>579</v>
      </c>
      <c r="F72" s="20">
        <v>34.506186</v>
      </c>
      <c r="G72" s="35"/>
      <c r="H72" s="158" t="s">
        <v>580</v>
      </c>
      <c r="I72" s="158"/>
      <c r="J72" s="20">
        <v>154.24</v>
      </c>
    </row>
    <row r="73" spans="1:10" ht="30" customHeight="1" thickBot="1" x14ac:dyDescent="0.25">
      <c r="A73" s="33"/>
      <c r="B73" s="33"/>
      <c r="C73" s="33"/>
      <c r="D73" s="33"/>
      <c r="E73" s="33"/>
      <c r="F73" s="33"/>
      <c r="G73" s="33" t="s">
        <v>581</v>
      </c>
      <c r="H73" s="19">
        <v>110</v>
      </c>
      <c r="I73" s="33" t="s">
        <v>582</v>
      </c>
      <c r="J73" s="36">
        <v>16966.400000000001</v>
      </c>
    </row>
    <row r="74" spans="1:10" ht="0.95" customHeight="1" thickTop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</row>
    <row r="75" spans="1:10" ht="18" customHeight="1" x14ac:dyDescent="0.2">
      <c r="A75" s="12" t="s">
        <v>24</v>
      </c>
      <c r="B75" s="12"/>
      <c r="C75" s="12"/>
      <c r="D75" s="12" t="s">
        <v>25</v>
      </c>
      <c r="E75" s="12"/>
      <c r="F75" s="159"/>
      <c r="G75" s="159"/>
      <c r="H75" s="13"/>
      <c r="I75" s="12"/>
      <c r="J75" s="14">
        <v>16672.34</v>
      </c>
    </row>
    <row r="76" spans="1:10" ht="24" customHeight="1" x14ac:dyDescent="0.2">
      <c r="A76" s="12" t="s">
        <v>26</v>
      </c>
      <c r="B76" s="12"/>
      <c r="C76" s="12"/>
      <c r="D76" s="12" t="s">
        <v>27</v>
      </c>
      <c r="E76" s="12"/>
      <c r="F76" s="159"/>
      <c r="G76" s="159"/>
      <c r="H76" s="13"/>
      <c r="I76" s="12"/>
      <c r="J76" s="14">
        <v>3568.2</v>
      </c>
    </row>
    <row r="77" spans="1:10" ht="24" customHeight="1" x14ac:dyDescent="0.2">
      <c r="A77" s="10" t="s">
        <v>28</v>
      </c>
      <c r="B77" s="11" t="s">
        <v>371</v>
      </c>
      <c r="C77" s="10" t="s">
        <v>372</v>
      </c>
      <c r="D77" s="10" t="s">
        <v>1</v>
      </c>
      <c r="E77" s="160" t="s">
        <v>556</v>
      </c>
      <c r="F77" s="160"/>
      <c r="G77" s="9" t="s">
        <v>2</v>
      </c>
      <c r="H77" s="11" t="s">
        <v>3</v>
      </c>
      <c r="I77" s="11" t="s">
        <v>373</v>
      </c>
      <c r="J77" s="11" t="s">
        <v>375</v>
      </c>
    </row>
    <row r="78" spans="1:10" ht="24" customHeight="1" x14ac:dyDescent="0.2">
      <c r="A78" s="29" t="s">
        <v>557</v>
      </c>
      <c r="B78" s="31" t="s">
        <v>385</v>
      </c>
      <c r="C78" s="29" t="s">
        <v>377</v>
      </c>
      <c r="D78" s="29" t="s">
        <v>29</v>
      </c>
      <c r="E78" s="161">
        <v>2.09</v>
      </c>
      <c r="F78" s="161"/>
      <c r="G78" s="30" t="s">
        <v>10</v>
      </c>
      <c r="H78" s="15">
        <v>1</v>
      </c>
      <c r="I78" s="32">
        <v>2.4300000000000002</v>
      </c>
      <c r="J78" s="32">
        <v>2.4300000000000002</v>
      </c>
    </row>
    <row r="79" spans="1:10" ht="24" customHeight="1" x14ac:dyDescent="0.2">
      <c r="A79" s="25" t="s">
        <v>558</v>
      </c>
      <c r="B79" s="27" t="s">
        <v>595</v>
      </c>
      <c r="C79" s="25" t="s">
        <v>377</v>
      </c>
      <c r="D79" s="25" t="s">
        <v>596</v>
      </c>
      <c r="E79" s="157" t="s">
        <v>561</v>
      </c>
      <c r="F79" s="157"/>
      <c r="G79" s="26" t="s">
        <v>562</v>
      </c>
      <c r="H79" s="18">
        <v>8.0000000000000002E-3</v>
      </c>
      <c r="I79" s="28">
        <v>13.62</v>
      </c>
      <c r="J79" s="28">
        <v>0.10896</v>
      </c>
    </row>
    <row r="80" spans="1:10" ht="24" customHeight="1" x14ac:dyDescent="0.2">
      <c r="A80" s="25" t="s">
        <v>558</v>
      </c>
      <c r="B80" s="27" t="s">
        <v>633</v>
      </c>
      <c r="C80" s="25" t="s">
        <v>377</v>
      </c>
      <c r="D80" s="25" t="s">
        <v>634</v>
      </c>
      <c r="E80" s="157" t="s">
        <v>567</v>
      </c>
      <c r="F80" s="157"/>
      <c r="G80" s="26" t="s">
        <v>562</v>
      </c>
      <c r="H80" s="18">
        <v>3.3E-3</v>
      </c>
      <c r="I80" s="28">
        <v>187.48</v>
      </c>
      <c r="J80" s="28">
        <v>0.61868400000000001</v>
      </c>
    </row>
    <row r="81" spans="1:10" ht="24" customHeight="1" x14ac:dyDescent="0.2">
      <c r="A81" s="25" t="s">
        <v>558</v>
      </c>
      <c r="B81" s="27" t="s">
        <v>635</v>
      </c>
      <c r="C81" s="25" t="s">
        <v>377</v>
      </c>
      <c r="D81" s="25" t="s">
        <v>636</v>
      </c>
      <c r="E81" s="157" t="s">
        <v>567</v>
      </c>
      <c r="F81" s="157"/>
      <c r="G81" s="26" t="s">
        <v>562</v>
      </c>
      <c r="H81" s="18">
        <v>8.0000000000000002E-3</v>
      </c>
      <c r="I81" s="28">
        <v>116.47</v>
      </c>
      <c r="J81" s="28">
        <v>0.93176000000000003</v>
      </c>
    </row>
    <row r="82" spans="1:10" ht="24" customHeight="1" x14ac:dyDescent="0.2">
      <c r="A82" s="25" t="s">
        <v>558</v>
      </c>
      <c r="B82" s="27" t="s">
        <v>637</v>
      </c>
      <c r="C82" s="25" t="s">
        <v>377</v>
      </c>
      <c r="D82" s="25" t="s">
        <v>638</v>
      </c>
      <c r="E82" s="157" t="s">
        <v>567</v>
      </c>
      <c r="F82" s="157"/>
      <c r="G82" s="26" t="s">
        <v>562</v>
      </c>
      <c r="H82" s="18">
        <v>3.3E-3</v>
      </c>
      <c r="I82" s="28">
        <v>232.27</v>
      </c>
      <c r="J82" s="28">
        <v>0.76649100000000003</v>
      </c>
    </row>
    <row r="83" spans="1:10" x14ac:dyDescent="0.2">
      <c r="A83" s="35"/>
      <c r="B83" s="35"/>
      <c r="C83" s="35"/>
      <c r="D83" s="35"/>
      <c r="E83" s="35" t="s">
        <v>576</v>
      </c>
      <c r="F83" s="20">
        <v>0.11</v>
      </c>
      <c r="G83" s="35" t="s">
        <v>577</v>
      </c>
      <c r="H83" s="20">
        <v>0</v>
      </c>
      <c r="I83" s="35" t="s">
        <v>578</v>
      </c>
      <c r="J83" s="20">
        <v>0.11</v>
      </c>
    </row>
    <row r="84" spans="1:10" ht="14.25" customHeight="1" x14ac:dyDescent="0.2">
      <c r="A84" s="35"/>
      <c r="B84" s="35"/>
      <c r="C84" s="35"/>
      <c r="D84" s="35"/>
      <c r="E84" s="35" t="s">
        <v>579</v>
      </c>
      <c r="F84" s="20">
        <v>0.700326</v>
      </c>
      <c r="G84" s="35"/>
      <c r="H84" s="158" t="s">
        <v>580</v>
      </c>
      <c r="I84" s="158"/>
      <c r="J84" s="20">
        <v>3.13</v>
      </c>
    </row>
    <row r="85" spans="1:10" ht="30" customHeight="1" thickBot="1" x14ac:dyDescent="0.25">
      <c r="A85" s="33"/>
      <c r="B85" s="33"/>
      <c r="C85" s="33"/>
      <c r="D85" s="33"/>
      <c r="E85" s="33"/>
      <c r="F85" s="33"/>
      <c r="G85" s="33" t="s">
        <v>581</v>
      </c>
      <c r="H85" s="19">
        <v>1140</v>
      </c>
      <c r="I85" s="33" t="s">
        <v>582</v>
      </c>
      <c r="J85" s="36">
        <v>3568.2</v>
      </c>
    </row>
    <row r="86" spans="1:10" ht="0.95" customHeight="1" thickTop="1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</row>
    <row r="87" spans="1:10" ht="24" customHeight="1" x14ac:dyDescent="0.2">
      <c r="A87" s="12" t="s">
        <v>30</v>
      </c>
      <c r="B87" s="12"/>
      <c r="C87" s="12"/>
      <c r="D87" s="12" t="s">
        <v>31</v>
      </c>
      <c r="E87" s="12"/>
      <c r="F87" s="159"/>
      <c r="G87" s="159"/>
      <c r="H87" s="13"/>
      <c r="I87" s="12"/>
      <c r="J87" s="14">
        <v>8542.5400000000009</v>
      </c>
    </row>
    <row r="88" spans="1:10" ht="24" customHeight="1" x14ac:dyDescent="0.2">
      <c r="A88" s="10" t="s">
        <v>32</v>
      </c>
      <c r="B88" s="11" t="s">
        <v>371</v>
      </c>
      <c r="C88" s="10" t="s">
        <v>372</v>
      </c>
      <c r="D88" s="10" t="s">
        <v>1</v>
      </c>
      <c r="E88" s="160" t="s">
        <v>556</v>
      </c>
      <c r="F88" s="160"/>
      <c r="G88" s="9" t="s">
        <v>2</v>
      </c>
      <c r="H88" s="11" t="s">
        <v>3</v>
      </c>
      <c r="I88" s="11" t="s">
        <v>373</v>
      </c>
      <c r="J88" s="11" t="s">
        <v>375</v>
      </c>
    </row>
    <row r="89" spans="1:10" ht="18" customHeight="1" x14ac:dyDescent="0.2">
      <c r="A89" s="29" t="s">
        <v>557</v>
      </c>
      <c r="B89" s="31" t="s">
        <v>386</v>
      </c>
      <c r="C89" s="29" t="s">
        <v>377</v>
      </c>
      <c r="D89" s="29" t="s">
        <v>33</v>
      </c>
      <c r="E89" s="161">
        <v>7.01</v>
      </c>
      <c r="F89" s="161"/>
      <c r="G89" s="30" t="s">
        <v>34</v>
      </c>
      <c r="H89" s="15">
        <v>1</v>
      </c>
      <c r="I89" s="32">
        <v>9.4499999999999993</v>
      </c>
      <c r="J89" s="32">
        <v>9.4499999999999993</v>
      </c>
    </row>
    <row r="90" spans="1:10" ht="48" customHeight="1" x14ac:dyDescent="0.2">
      <c r="A90" s="25" t="s">
        <v>558</v>
      </c>
      <c r="B90" s="27" t="s">
        <v>595</v>
      </c>
      <c r="C90" s="25" t="s">
        <v>377</v>
      </c>
      <c r="D90" s="25" t="s">
        <v>596</v>
      </c>
      <c r="E90" s="157" t="s">
        <v>561</v>
      </c>
      <c r="F90" s="157"/>
      <c r="G90" s="26" t="s">
        <v>562</v>
      </c>
      <c r="H90" s="18">
        <v>1.4E-2</v>
      </c>
      <c r="I90" s="28">
        <v>13.62</v>
      </c>
      <c r="J90" s="28">
        <v>0.19067999999999999</v>
      </c>
    </row>
    <row r="91" spans="1:10" ht="24" customHeight="1" x14ac:dyDescent="0.2">
      <c r="A91" s="25" t="s">
        <v>558</v>
      </c>
      <c r="B91" s="27" t="s">
        <v>633</v>
      </c>
      <c r="C91" s="25" t="s">
        <v>377</v>
      </c>
      <c r="D91" s="25" t="s">
        <v>634</v>
      </c>
      <c r="E91" s="157" t="s">
        <v>567</v>
      </c>
      <c r="F91" s="157"/>
      <c r="G91" s="26" t="s">
        <v>562</v>
      </c>
      <c r="H91" s="18">
        <v>1.4E-2</v>
      </c>
      <c r="I91" s="28">
        <v>187.48</v>
      </c>
      <c r="J91" s="28">
        <v>2.6247199999999999</v>
      </c>
    </row>
    <row r="92" spans="1:10" ht="36" customHeight="1" x14ac:dyDescent="0.2">
      <c r="A92" s="25" t="s">
        <v>558</v>
      </c>
      <c r="B92" s="27" t="s">
        <v>635</v>
      </c>
      <c r="C92" s="25" t="s">
        <v>377</v>
      </c>
      <c r="D92" s="25" t="s">
        <v>636</v>
      </c>
      <c r="E92" s="157" t="s">
        <v>567</v>
      </c>
      <c r="F92" s="157"/>
      <c r="G92" s="26" t="s">
        <v>562</v>
      </c>
      <c r="H92" s="18">
        <v>3.4299999999999997E-2</v>
      </c>
      <c r="I92" s="28">
        <v>116.47</v>
      </c>
      <c r="J92" s="28">
        <v>3.9949210000000002</v>
      </c>
    </row>
    <row r="93" spans="1:10" ht="24" customHeight="1" x14ac:dyDescent="0.2">
      <c r="A93" s="25" t="s">
        <v>558</v>
      </c>
      <c r="B93" s="27" t="s">
        <v>639</v>
      </c>
      <c r="C93" s="25" t="s">
        <v>377</v>
      </c>
      <c r="D93" s="25" t="s">
        <v>640</v>
      </c>
      <c r="E93" s="157" t="s">
        <v>567</v>
      </c>
      <c r="F93" s="157"/>
      <c r="G93" s="26" t="s">
        <v>562</v>
      </c>
      <c r="H93" s="18">
        <v>1.4E-2</v>
      </c>
      <c r="I93" s="28">
        <v>188.69</v>
      </c>
      <c r="J93" s="28">
        <v>2.6416599999999999</v>
      </c>
    </row>
    <row r="94" spans="1:10" ht="24" customHeight="1" x14ac:dyDescent="0.2">
      <c r="A94" s="35"/>
      <c r="B94" s="35"/>
      <c r="C94" s="35"/>
      <c r="D94" s="35"/>
      <c r="E94" s="35" t="s">
        <v>576</v>
      </c>
      <c r="F94" s="20">
        <v>0.19</v>
      </c>
      <c r="G94" s="35" t="s">
        <v>577</v>
      </c>
      <c r="H94" s="20">
        <v>0</v>
      </c>
      <c r="I94" s="35" t="s">
        <v>578</v>
      </c>
      <c r="J94" s="20">
        <v>0.19</v>
      </c>
    </row>
    <row r="95" spans="1:10" ht="14.25" customHeight="1" x14ac:dyDescent="0.2">
      <c r="A95" s="35"/>
      <c r="B95" s="35"/>
      <c r="C95" s="35"/>
      <c r="D95" s="35"/>
      <c r="E95" s="35" t="s">
        <v>579</v>
      </c>
      <c r="F95" s="20">
        <v>2.72349</v>
      </c>
      <c r="G95" s="35"/>
      <c r="H95" s="158" t="s">
        <v>580</v>
      </c>
      <c r="I95" s="158"/>
      <c r="J95" s="20">
        <v>12.17</v>
      </c>
    </row>
    <row r="96" spans="1:10" ht="14.25" customHeight="1" thickBot="1" x14ac:dyDescent="0.25">
      <c r="A96" s="33"/>
      <c r="B96" s="33"/>
      <c r="C96" s="33"/>
      <c r="D96" s="33"/>
      <c r="E96" s="33"/>
      <c r="F96" s="33"/>
      <c r="G96" s="33" t="s">
        <v>581</v>
      </c>
      <c r="H96" s="19">
        <v>198</v>
      </c>
      <c r="I96" s="33" t="s">
        <v>582</v>
      </c>
      <c r="J96" s="36">
        <v>2409.66</v>
      </c>
    </row>
    <row r="97" spans="1:10" ht="30" customHeight="1" thickTop="1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</row>
    <row r="98" spans="1:10" ht="0.95" customHeight="1" x14ac:dyDescent="0.2">
      <c r="A98" s="10" t="s">
        <v>35</v>
      </c>
      <c r="B98" s="11" t="s">
        <v>371</v>
      </c>
      <c r="C98" s="10" t="s">
        <v>372</v>
      </c>
      <c r="D98" s="10" t="s">
        <v>1</v>
      </c>
      <c r="E98" s="160" t="s">
        <v>556</v>
      </c>
      <c r="F98" s="160"/>
      <c r="G98" s="9" t="s">
        <v>2</v>
      </c>
      <c r="H98" s="11" t="s">
        <v>3</v>
      </c>
      <c r="I98" s="11" t="s">
        <v>373</v>
      </c>
      <c r="J98" s="11" t="s">
        <v>375</v>
      </c>
    </row>
    <row r="99" spans="1:10" ht="24" customHeight="1" x14ac:dyDescent="0.2">
      <c r="A99" s="29" t="s">
        <v>557</v>
      </c>
      <c r="B99" s="31" t="s">
        <v>387</v>
      </c>
      <c r="C99" s="29" t="s">
        <v>377</v>
      </c>
      <c r="D99" s="29" t="s">
        <v>36</v>
      </c>
      <c r="E99" s="161">
        <v>7.12</v>
      </c>
      <c r="F99" s="161"/>
      <c r="G99" s="30" t="s">
        <v>34</v>
      </c>
      <c r="H99" s="15">
        <v>1</v>
      </c>
      <c r="I99" s="32">
        <v>6.89</v>
      </c>
      <c r="J99" s="32">
        <v>6.89</v>
      </c>
    </row>
    <row r="100" spans="1:10" ht="30" customHeight="1" x14ac:dyDescent="0.2">
      <c r="A100" s="25" t="s">
        <v>558</v>
      </c>
      <c r="B100" s="27" t="s">
        <v>595</v>
      </c>
      <c r="C100" s="25" t="s">
        <v>377</v>
      </c>
      <c r="D100" s="25" t="s">
        <v>596</v>
      </c>
      <c r="E100" s="157" t="s">
        <v>561</v>
      </c>
      <c r="F100" s="157"/>
      <c r="G100" s="26" t="s">
        <v>562</v>
      </c>
      <c r="H100" s="18">
        <v>6.6E-3</v>
      </c>
      <c r="I100" s="28">
        <v>13.62</v>
      </c>
      <c r="J100" s="28">
        <v>8.9892E-2</v>
      </c>
    </row>
    <row r="101" spans="1:10" ht="24" customHeight="1" x14ac:dyDescent="0.2">
      <c r="A101" s="25" t="s">
        <v>558</v>
      </c>
      <c r="B101" s="27" t="s">
        <v>641</v>
      </c>
      <c r="C101" s="25" t="s">
        <v>377</v>
      </c>
      <c r="D101" s="25" t="s">
        <v>642</v>
      </c>
      <c r="E101" s="157" t="s">
        <v>567</v>
      </c>
      <c r="F101" s="157"/>
      <c r="G101" s="26" t="s">
        <v>562</v>
      </c>
      <c r="H101" s="18">
        <v>1.49E-2</v>
      </c>
      <c r="I101" s="28">
        <v>121.31</v>
      </c>
      <c r="J101" s="28">
        <v>1.8075190000000001</v>
      </c>
    </row>
    <row r="102" spans="1:10" ht="24" customHeight="1" x14ac:dyDescent="0.2">
      <c r="A102" s="25" t="s">
        <v>558</v>
      </c>
      <c r="B102" s="27" t="s">
        <v>643</v>
      </c>
      <c r="C102" s="25" t="s">
        <v>377</v>
      </c>
      <c r="D102" s="25" t="s">
        <v>644</v>
      </c>
      <c r="E102" s="157" t="s">
        <v>567</v>
      </c>
      <c r="F102" s="157"/>
      <c r="G102" s="26" t="s">
        <v>562</v>
      </c>
      <c r="H102" s="18">
        <v>7.1000000000000004E-3</v>
      </c>
      <c r="I102" s="28">
        <v>203.3</v>
      </c>
      <c r="J102" s="28">
        <v>1.44343</v>
      </c>
    </row>
    <row r="103" spans="1:10" ht="36" customHeight="1" x14ac:dyDescent="0.2">
      <c r="A103" s="25" t="s">
        <v>558</v>
      </c>
      <c r="B103" s="27" t="s">
        <v>645</v>
      </c>
      <c r="C103" s="25" t="s">
        <v>377</v>
      </c>
      <c r="D103" s="25" t="s">
        <v>646</v>
      </c>
      <c r="E103" s="157" t="s">
        <v>567</v>
      </c>
      <c r="F103" s="157"/>
      <c r="G103" s="26" t="s">
        <v>562</v>
      </c>
      <c r="H103" s="18">
        <v>3.8E-3</v>
      </c>
      <c r="I103" s="28">
        <v>172.32</v>
      </c>
      <c r="J103" s="28">
        <v>0.65481599999999995</v>
      </c>
    </row>
    <row r="104" spans="1:10" ht="24" customHeight="1" x14ac:dyDescent="0.2">
      <c r="A104" s="25" t="s">
        <v>558</v>
      </c>
      <c r="B104" s="27" t="s">
        <v>647</v>
      </c>
      <c r="C104" s="25" t="s">
        <v>377</v>
      </c>
      <c r="D104" s="25" t="s">
        <v>648</v>
      </c>
      <c r="E104" s="157" t="s">
        <v>567</v>
      </c>
      <c r="F104" s="157"/>
      <c r="G104" s="26" t="s">
        <v>562</v>
      </c>
      <c r="H104" s="18">
        <v>1.4999999999999999E-2</v>
      </c>
      <c r="I104" s="28">
        <v>103.47</v>
      </c>
      <c r="J104" s="28">
        <v>1.5520499999999999</v>
      </c>
    </row>
    <row r="105" spans="1:10" ht="24" customHeight="1" x14ac:dyDescent="0.2">
      <c r="A105" s="25" t="s">
        <v>558</v>
      </c>
      <c r="B105" s="27" t="s">
        <v>639</v>
      </c>
      <c r="C105" s="25" t="s">
        <v>377</v>
      </c>
      <c r="D105" s="25" t="s">
        <v>640</v>
      </c>
      <c r="E105" s="157" t="s">
        <v>567</v>
      </c>
      <c r="F105" s="157"/>
      <c r="G105" s="26" t="s">
        <v>562</v>
      </c>
      <c r="H105" s="18">
        <v>7.1000000000000004E-3</v>
      </c>
      <c r="I105" s="28">
        <v>188.69</v>
      </c>
      <c r="J105" s="28">
        <v>1.339699</v>
      </c>
    </row>
    <row r="106" spans="1:10" x14ac:dyDescent="0.2">
      <c r="A106" s="35"/>
      <c r="B106" s="35"/>
      <c r="C106" s="35"/>
      <c r="D106" s="35"/>
      <c r="E106" s="35" t="s">
        <v>576</v>
      </c>
      <c r="F106" s="20">
        <v>0.09</v>
      </c>
      <c r="G106" s="35" t="s">
        <v>577</v>
      </c>
      <c r="H106" s="20">
        <v>0</v>
      </c>
      <c r="I106" s="35" t="s">
        <v>578</v>
      </c>
      <c r="J106" s="20">
        <v>0.09</v>
      </c>
    </row>
    <row r="107" spans="1:10" ht="14.25" customHeight="1" x14ac:dyDescent="0.2">
      <c r="A107" s="35"/>
      <c r="B107" s="35"/>
      <c r="C107" s="35"/>
      <c r="D107" s="35"/>
      <c r="E107" s="35" t="s">
        <v>579</v>
      </c>
      <c r="F107" s="20">
        <v>1.985698</v>
      </c>
      <c r="G107" s="35"/>
      <c r="H107" s="158" t="s">
        <v>580</v>
      </c>
      <c r="I107" s="158"/>
      <c r="J107" s="20">
        <v>8.8800000000000008</v>
      </c>
    </row>
    <row r="108" spans="1:10" ht="30" customHeight="1" thickBot="1" x14ac:dyDescent="0.25">
      <c r="A108" s="33"/>
      <c r="B108" s="33"/>
      <c r="C108" s="33"/>
      <c r="D108" s="33"/>
      <c r="E108" s="33"/>
      <c r="F108" s="33"/>
      <c r="G108" s="33" t="s">
        <v>581</v>
      </c>
      <c r="H108" s="19">
        <v>690.64</v>
      </c>
      <c r="I108" s="33" t="s">
        <v>582</v>
      </c>
      <c r="J108" s="36">
        <v>6132.88</v>
      </c>
    </row>
    <row r="109" spans="1:10" ht="0.95" customHeight="1" thickTop="1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</row>
    <row r="110" spans="1:10" ht="18" customHeight="1" x14ac:dyDescent="0.2">
      <c r="A110" s="12" t="s">
        <v>37</v>
      </c>
      <c r="B110" s="12"/>
      <c r="C110" s="12"/>
      <c r="D110" s="12" t="s">
        <v>38</v>
      </c>
      <c r="E110" s="12"/>
      <c r="F110" s="159"/>
      <c r="G110" s="159"/>
      <c r="H110" s="13"/>
      <c r="I110" s="12"/>
      <c r="J110" s="14">
        <v>4561.6000000000004</v>
      </c>
    </row>
    <row r="111" spans="1:10" ht="24" customHeight="1" x14ac:dyDescent="0.2">
      <c r="A111" s="10" t="s">
        <v>39</v>
      </c>
      <c r="B111" s="11" t="s">
        <v>371</v>
      </c>
      <c r="C111" s="10" t="s">
        <v>372</v>
      </c>
      <c r="D111" s="10" t="s">
        <v>1</v>
      </c>
      <c r="E111" s="160" t="s">
        <v>556</v>
      </c>
      <c r="F111" s="160"/>
      <c r="G111" s="9" t="s">
        <v>2</v>
      </c>
      <c r="H111" s="11" t="s">
        <v>3</v>
      </c>
      <c r="I111" s="11" t="s">
        <v>373</v>
      </c>
      <c r="J111" s="11" t="s">
        <v>375</v>
      </c>
    </row>
    <row r="112" spans="1:10" ht="24" customHeight="1" x14ac:dyDescent="0.2">
      <c r="A112" s="29" t="s">
        <v>557</v>
      </c>
      <c r="B112" s="31" t="s">
        <v>388</v>
      </c>
      <c r="C112" s="29" t="s">
        <v>377</v>
      </c>
      <c r="D112" s="29" t="s">
        <v>40</v>
      </c>
      <c r="E112" s="161">
        <v>5.0999999999999996</v>
      </c>
      <c r="F112" s="161"/>
      <c r="G112" s="30" t="s">
        <v>34</v>
      </c>
      <c r="H112" s="15">
        <v>1</v>
      </c>
      <c r="I112" s="32">
        <v>15.93</v>
      </c>
      <c r="J112" s="32">
        <v>15.93</v>
      </c>
    </row>
    <row r="113" spans="1:10" ht="24" customHeight="1" x14ac:dyDescent="0.2">
      <c r="A113" s="25" t="s">
        <v>558</v>
      </c>
      <c r="B113" s="27" t="s">
        <v>635</v>
      </c>
      <c r="C113" s="25" t="s">
        <v>377</v>
      </c>
      <c r="D113" s="25" t="s">
        <v>636</v>
      </c>
      <c r="E113" s="157" t="s">
        <v>567</v>
      </c>
      <c r="F113" s="157"/>
      <c r="G113" s="26" t="s">
        <v>562</v>
      </c>
      <c r="H113" s="18">
        <v>0.1368</v>
      </c>
      <c r="I113" s="28">
        <v>116.47</v>
      </c>
      <c r="J113" s="28">
        <v>15.933096000000001</v>
      </c>
    </row>
    <row r="114" spans="1:10" ht="36" customHeight="1" x14ac:dyDescent="0.2">
      <c r="A114" s="35"/>
      <c r="B114" s="35"/>
      <c r="C114" s="35"/>
      <c r="D114" s="35"/>
      <c r="E114" s="35" t="s">
        <v>576</v>
      </c>
      <c r="F114" s="20">
        <v>0</v>
      </c>
      <c r="G114" s="35" t="s">
        <v>577</v>
      </c>
      <c r="H114" s="20">
        <v>0</v>
      </c>
      <c r="I114" s="35" t="s">
        <v>578</v>
      </c>
      <c r="J114" s="20">
        <v>0</v>
      </c>
    </row>
    <row r="115" spans="1:10" ht="24" customHeight="1" x14ac:dyDescent="0.2">
      <c r="A115" s="35"/>
      <c r="B115" s="35"/>
      <c r="C115" s="35"/>
      <c r="D115" s="35"/>
      <c r="E115" s="35" t="s">
        <v>579</v>
      </c>
      <c r="F115" s="20">
        <v>4.5910260000000003</v>
      </c>
      <c r="G115" s="35"/>
      <c r="H115" s="158" t="s">
        <v>580</v>
      </c>
      <c r="I115" s="158"/>
      <c r="J115" s="20">
        <v>20.52</v>
      </c>
    </row>
    <row r="116" spans="1:10" ht="36" customHeight="1" thickBot="1" x14ac:dyDescent="0.25">
      <c r="A116" s="33"/>
      <c r="B116" s="33"/>
      <c r="C116" s="33"/>
      <c r="D116" s="33"/>
      <c r="E116" s="33"/>
      <c r="F116" s="33"/>
      <c r="G116" s="33" t="s">
        <v>581</v>
      </c>
      <c r="H116" s="19">
        <v>222.3</v>
      </c>
      <c r="I116" s="33" t="s">
        <v>582</v>
      </c>
      <c r="J116" s="36">
        <v>4561.6000000000004</v>
      </c>
    </row>
    <row r="117" spans="1:10" ht="24" customHeight="1" thickTop="1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</row>
    <row r="118" spans="1:10" x14ac:dyDescent="0.2">
      <c r="A118" s="12" t="s">
        <v>41</v>
      </c>
      <c r="B118" s="12"/>
      <c r="C118" s="12"/>
      <c r="D118" s="12" t="s">
        <v>42</v>
      </c>
      <c r="E118" s="12"/>
      <c r="F118" s="159"/>
      <c r="G118" s="159"/>
      <c r="H118" s="13"/>
      <c r="I118" s="12"/>
      <c r="J118" s="14">
        <v>985321.88</v>
      </c>
    </row>
    <row r="119" spans="1:10" ht="14.25" customHeight="1" x14ac:dyDescent="0.2">
      <c r="A119" s="12" t="s">
        <v>43</v>
      </c>
      <c r="B119" s="12"/>
      <c r="C119" s="12"/>
      <c r="D119" s="12" t="s">
        <v>44</v>
      </c>
      <c r="E119" s="12"/>
      <c r="F119" s="159"/>
      <c r="G119" s="159"/>
      <c r="H119" s="13"/>
      <c r="I119" s="12"/>
      <c r="J119" s="14">
        <v>938880.66</v>
      </c>
    </row>
    <row r="120" spans="1:10" ht="30" customHeight="1" x14ac:dyDescent="0.2">
      <c r="A120" s="12" t="s">
        <v>45</v>
      </c>
      <c r="B120" s="12"/>
      <c r="C120" s="12"/>
      <c r="D120" s="12" t="s">
        <v>46</v>
      </c>
      <c r="E120" s="12"/>
      <c r="F120" s="159"/>
      <c r="G120" s="159"/>
      <c r="H120" s="13"/>
      <c r="I120" s="12"/>
      <c r="J120" s="14">
        <v>198409.32</v>
      </c>
    </row>
    <row r="121" spans="1:10" ht="0.95" customHeight="1" x14ac:dyDescent="0.2">
      <c r="A121" s="10" t="s">
        <v>47</v>
      </c>
      <c r="B121" s="11" t="s">
        <v>371</v>
      </c>
      <c r="C121" s="10" t="s">
        <v>372</v>
      </c>
      <c r="D121" s="10" t="s">
        <v>1</v>
      </c>
      <c r="E121" s="160" t="s">
        <v>556</v>
      </c>
      <c r="F121" s="160"/>
      <c r="G121" s="9" t="s">
        <v>2</v>
      </c>
      <c r="H121" s="11" t="s">
        <v>3</v>
      </c>
      <c r="I121" s="11" t="s">
        <v>373</v>
      </c>
      <c r="J121" s="11" t="s">
        <v>375</v>
      </c>
    </row>
    <row r="122" spans="1:10" ht="24" customHeight="1" x14ac:dyDescent="0.2">
      <c r="A122" s="29" t="s">
        <v>557</v>
      </c>
      <c r="B122" s="31" t="s">
        <v>389</v>
      </c>
      <c r="C122" s="29" t="s">
        <v>377</v>
      </c>
      <c r="D122" s="29" t="s">
        <v>48</v>
      </c>
      <c r="E122" s="161">
        <v>7.02</v>
      </c>
      <c r="F122" s="161"/>
      <c r="G122" s="30" t="s">
        <v>34</v>
      </c>
      <c r="H122" s="15">
        <v>1</v>
      </c>
      <c r="I122" s="32">
        <v>12.32</v>
      </c>
      <c r="J122" s="32">
        <v>12.32</v>
      </c>
    </row>
    <row r="123" spans="1:10" ht="18" customHeight="1" x14ac:dyDescent="0.2">
      <c r="A123" s="25" t="s">
        <v>558</v>
      </c>
      <c r="B123" s="27" t="s">
        <v>595</v>
      </c>
      <c r="C123" s="25" t="s">
        <v>377</v>
      </c>
      <c r="D123" s="25" t="s">
        <v>596</v>
      </c>
      <c r="E123" s="157" t="s">
        <v>561</v>
      </c>
      <c r="F123" s="157"/>
      <c r="G123" s="26" t="s">
        <v>562</v>
      </c>
      <c r="H123" s="18">
        <v>3.9699999999999999E-2</v>
      </c>
      <c r="I123" s="28">
        <v>13.62</v>
      </c>
      <c r="J123" s="28">
        <v>0.54071400000000003</v>
      </c>
    </row>
    <row r="124" spans="1:10" ht="36" customHeight="1" x14ac:dyDescent="0.2">
      <c r="A124" s="25" t="s">
        <v>558</v>
      </c>
      <c r="B124" s="27" t="s">
        <v>649</v>
      </c>
      <c r="C124" s="25" t="s">
        <v>377</v>
      </c>
      <c r="D124" s="25" t="s">
        <v>650</v>
      </c>
      <c r="E124" s="157" t="s">
        <v>567</v>
      </c>
      <c r="F124" s="157"/>
      <c r="G124" s="26" t="s">
        <v>562</v>
      </c>
      <c r="H124" s="18">
        <v>1.4E-2</v>
      </c>
      <c r="I124" s="28">
        <v>90.67</v>
      </c>
      <c r="J124" s="28">
        <v>1.26938</v>
      </c>
    </row>
    <row r="125" spans="1:10" ht="24" customHeight="1" x14ac:dyDescent="0.2">
      <c r="A125" s="25" t="s">
        <v>558</v>
      </c>
      <c r="B125" s="27" t="s">
        <v>651</v>
      </c>
      <c r="C125" s="25" t="s">
        <v>377</v>
      </c>
      <c r="D125" s="25" t="s">
        <v>652</v>
      </c>
      <c r="E125" s="157" t="s">
        <v>567</v>
      </c>
      <c r="F125" s="157"/>
      <c r="G125" s="26" t="s">
        <v>562</v>
      </c>
      <c r="H125" s="18">
        <v>3.9699999999999999E-2</v>
      </c>
      <c r="I125" s="28">
        <v>264.66000000000003</v>
      </c>
      <c r="J125" s="28">
        <v>10.507002</v>
      </c>
    </row>
    <row r="126" spans="1:10" x14ac:dyDescent="0.2">
      <c r="A126" s="35"/>
      <c r="B126" s="35"/>
      <c r="C126" s="35"/>
      <c r="D126" s="35"/>
      <c r="E126" s="35" t="s">
        <v>576</v>
      </c>
      <c r="F126" s="20">
        <v>0.54</v>
      </c>
      <c r="G126" s="35" t="s">
        <v>577</v>
      </c>
      <c r="H126" s="20">
        <v>0</v>
      </c>
      <c r="I126" s="35" t="s">
        <v>578</v>
      </c>
      <c r="J126" s="20">
        <v>0.54</v>
      </c>
    </row>
    <row r="127" spans="1:10" ht="14.25" customHeight="1" x14ac:dyDescent="0.2">
      <c r="A127" s="35"/>
      <c r="B127" s="35"/>
      <c r="C127" s="35"/>
      <c r="D127" s="35"/>
      <c r="E127" s="35" t="s">
        <v>579</v>
      </c>
      <c r="F127" s="20">
        <v>3.550624</v>
      </c>
      <c r="G127" s="35"/>
      <c r="H127" s="158" t="s">
        <v>580</v>
      </c>
      <c r="I127" s="158"/>
      <c r="J127" s="20">
        <v>15.87</v>
      </c>
    </row>
    <row r="128" spans="1:10" ht="30" customHeight="1" thickBot="1" x14ac:dyDescent="0.25">
      <c r="A128" s="33"/>
      <c r="B128" s="33"/>
      <c r="C128" s="33"/>
      <c r="D128" s="33"/>
      <c r="E128" s="33"/>
      <c r="F128" s="33"/>
      <c r="G128" s="33" t="s">
        <v>581</v>
      </c>
      <c r="H128" s="19">
        <v>3532.68</v>
      </c>
      <c r="I128" s="33" t="s">
        <v>582</v>
      </c>
      <c r="J128" s="36">
        <v>56063.63</v>
      </c>
    </row>
    <row r="129" spans="1:10" ht="0.95" customHeight="1" thickTop="1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</row>
    <row r="130" spans="1:10" ht="24" customHeight="1" x14ac:dyDescent="0.2">
      <c r="A130" s="10" t="s">
        <v>49</v>
      </c>
      <c r="B130" s="11" t="s">
        <v>371</v>
      </c>
      <c r="C130" s="10" t="s">
        <v>372</v>
      </c>
      <c r="D130" s="10" t="s">
        <v>1</v>
      </c>
      <c r="E130" s="160" t="s">
        <v>556</v>
      </c>
      <c r="F130" s="160"/>
      <c r="G130" s="9" t="s">
        <v>2</v>
      </c>
      <c r="H130" s="11" t="s">
        <v>3</v>
      </c>
      <c r="I130" s="11" t="s">
        <v>373</v>
      </c>
      <c r="J130" s="11" t="s">
        <v>375</v>
      </c>
    </row>
    <row r="131" spans="1:10" ht="24" customHeight="1" x14ac:dyDescent="0.2">
      <c r="A131" s="29" t="s">
        <v>557</v>
      </c>
      <c r="B131" s="31" t="s">
        <v>387</v>
      </c>
      <c r="C131" s="29" t="s">
        <v>377</v>
      </c>
      <c r="D131" s="29" t="s">
        <v>36</v>
      </c>
      <c r="E131" s="161">
        <v>7.12</v>
      </c>
      <c r="F131" s="161"/>
      <c r="G131" s="30" t="s">
        <v>34</v>
      </c>
      <c r="H131" s="15">
        <v>1</v>
      </c>
      <c r="I131" s="32">
        <v>6.89</v>
      </c>
      <c r="J131" s="32">
        <v>6.89</v>
      </c>
    </row>
    <row r="132" spans="1:10" ht="24" customHeight="1" x14ac:dyDescent="0.2">
      <c r="A132" s="25" t="s">
        <v>558</v>
      </c>
      <c r="B132" s="27" t="s">
        <v>595</v>
      </c>
      <c r="C132" s="25" t="s">
        <v>377</v>
      </c>
      <c r="D132" s="25" t="s">
        <v>596</v>
      </c>
      <c r="E132" s="157" t="s">
        <v>561</v>
      </c>
      <c r="F132" s="157"/>
      <c r="G132" s="26" t="s">
        <v>562</v>
      </c>
      <c r="H132" s="18">
        <v>6.6E-3</v>
      </c>
      <c r="I132" s="28">
        <v>13.62</v>
      </c>
      <c r="J132" s="28">
        <v>8.9892E-2</v>
      </c>
    </row>
    <row r="133" spans="1:10" ht="18" customHeight="1" x14ac:dyDescent="0.2">
      <c r="A133" s="25" t="s">
        <v>558</v>
      </c>
      <c r="B133" s="27" t="s">
        <v>641</v>
      </c>
      <c r="C133" s="25" t="s">
        <v>377</v>
      </c>
      <c r="D133" s="25" t="s">
        <v>642</v>
      </c>
      <c r="E133" s="157" t="s">
        <v>567</v>
      </c>
      <c r="F133" s="157"/>
      <c r="G133" s="26" t="s">
        <v>562</v>
      </c>
      <c r="H133" s="18">
        <v>1.49E-2</v>
      </c>
      <c r="I133" s="28">
        <v>121.31</v>
      </c>
      <c r="J133" s="28">
        <v>1.8075190000000001</v>
      </c>
    </row>
    <row r="134" spans="1:10" ht="24" customHeight="1" x14ac:dyDescent="0.2">
      <c r="A134" s="25" t="s">
        <v>558</v>
      </c>
      <c r="B134" s="27" t="s">
        <v>643</v>
      </c>
      <c r="C134" s="25" t="s">
        <v>377</v>
      </c>
      <c r="D134" s="25" t="s">
        <v>644</v>
      </c>
      <c r="E134" s="157" t="s">
        <v>567</v>
      </c>
      <c r="F134" s="157"/>
      <c r="G134" s="26" t="s">
        <v>562</v>
      </c>
      <c r="H134" s="18">
        <v>7.1000000000000004E-3</v>
      </c>
      <c r="I134" s="28">
        <v>203.3</v>
      </c>
      <c r="J134" s="28">
        <v>1.44343</v>
      </c>
    </row>
    <row r="135" spans="1:10" ht="24" customHeight="1" x14ac:dyDescent="0.2">
      <c r="A135" s="25" t="s">
        <v>558</v>
      </c>
      <c r="B135" s="27" t="s">
        <v>645</v>
      </c>
      <c r="C135" s="25" t="s">
        <v>377</v>
      </c>
      <c r="D135" s="25" t="s">
        <v>646</v>
      </c>
      <c r="E135" s="157" t="s">
        <v>567</v>
      </c>
      <c r="F135" s="157"/>
      <c r="G135" s="26" t="s">
        <v>562</v>
      </c>
      <c r="H135" s="18">
        <v>3.8E-3</v>
      </c>
      <c r="I135" s="28">
        <v>172.32</v>
      </c>
      <c r="J135" s="28">
        <v>0.65481599999999995</v>
      </c>
    </row>
    <row r="136" spans="1:10" ht="24" customHeight="1" x14ac:dyDescent="0.2">
      <c r="A136" s="25" t="s">
        <v>558</v>
      </c>
      <c r="B136" s="27" t="s">
        <v>647</v>
      </c>
      <c r="C136" s="25" t="s">
        <v>377</v>
      </c>
      <c r="D136" s="25" t="s">
        <v>648</v>
      </c>
      <c r="E136" s="157" t="s">
        <v>567</v>
      </c>
      <c r="F136" s="157"/>
      <c r="G136" s="26" t="s">
        <v>562</v>
      </c>
      <c r="H136" s="18">
        <v>1.4999999999999999E-2</v>
      </c>
      <c r="I136" s="28">
        <v>103.47</v>
      </c>
      <c r="J136" s="28">
        <v>1.5520499999999999</v>
      </c>
    </row>
    <row r="137" spans="1:10" ht="24" customHeight="1" x14ac:dyDescent="0.2">
      <c r="A137" s="25" t="s">
        <v>558</v>
      </c>
      <c r="B137" s="27" t="s">
        <v>639</v>
      </c>
      <c r="C137" s="25" t="s">
        <v>377</v>
      </c>
      <c r="D137" s="25" t="s">
        <v>640</v>
      </c>
      <c r="E137" s="157" t="s">
        <v>567</v>
      </c>
      <c r="F137" s="157"/>
      <c r="G137" s="26" t="s">
        <v>562</v>
      </c>
      <c r="H137" s="18">
        <v>7.1000000000000004E-3</v>
      </c>
      <c r="I137" s="28">
        <v>188.69</v>
      </c>
      <c r="J137" s="28">
        <v>1.339699</v>
      </c>
    </row>
    <row r="138" spans="1:10" x14ac:dyDescent="0.2">
      <c r="A138" s="35"/>
      <c r="B138" s="35"/>
      <c r="C138" s="35"/>
      <c r="D138" s="35"/>
      <c r="E138" s="35" t="s">
        <v>576</v>
      </c>
      <c r="F138" s="20">
        <v>0.09</v>
      </c>
      <c r="G138" s="35" t="s">
        <v>577</v>
      </c>
      <c r="H138" s="20">
        <v>0</v>
      </c>
      <c r="I138" s="35" t="s">
        <v>578</v>
      </c>
      <c r="J138" s="20">
        <v>0.09</v>
      </c>
    </row>
    <row r="139" spans="1:10" ht="14.25" customHeight="1" x14ac:dyDescent="0.2">
      <c r="A139" s="35"/>
      <c r="B139" s="35"/>
      <c r="C139" s="35"/>
      <c r="D139" s="35"/>
      <c r="E139" s="35" t="s">
        <v>579</v>
      </c>
      <c r="F139" s="20">
        <v>1.985698</v>
      </c>
      <c r="G139" s="35"/>
      <c r="H139" s="158" t="s">
        <v>580</v>
      </c>
      <c r="I139" s="158"/>
      <c r="J139" s="20">
        <v>8.8800000000000008</v>
      </c>
    </row>
    <row r="140" spans="1:10" ht="30" customHeight="1" thickBot="1" x14ac:dyDescent="0.25">
      <c r="A140" s="33"/>
      <c r="B140" s="33"/>
      <c r="C140" s="33"/>
      <c r="D140" s="33"/>
      <c r="E140" s="33"/>
      <c r="F140" s="33"/>
      <c r="G140" s="33" t="s">
        <v>581</v>
      </c>
      <c r="H140" s="19">
        <v>1679.17</v>
      </c>
      <c r="I140" s="33" t="s">
        <v>582</v>
      </c>
      <c r="J140" s="36">
        <v>14911.03</v>
      </c>
    </row>
    <row r="141" spans="1:10" ht="0.95" customHeight="1" thickTop="1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</row>
    <row r="142" spans="1:10" ht="18" customHeight="1" x14ac:dyDescent="0.2">
      <c r="A142" s="10" t="s">
        <v>50</v>
      </c>
      <c r="B142" s="11" t="s">
        <v>371</v>
      </c>
      <c r="C142" s="10" t="s">
        <v>372</v>
      </c>
      <c r="D142" s="10" t="s">
        <v>1</v>
      </c>
      <c r="E142" s="160" t="s">
        <v>556</v>
      </c>
      <c r="F142" s="160"/>
      <c r="G142" s="9" t="s">
        <v>2</v>
      </c>
      <c r="H142" s="11" t="s">
        <v>3</v>
      </c>
      <c r="I142" s="11" t="s">
        <v>373</v>
      </c>
      <c r="J142" s="11" t="s">
        <v>375</v>
      </c>
    </row>
    <row r="143" spans="1:10" ht="24" customHeight="1" x14ac:dyDescent="0.2">
      <c r="A143" s="29" t="s">
        <v>557</v>
      </c>
      <c r="B143" s="31" t="s">
        <v>390</v>
      </c>
      <c r="C143" s="29" t="s">
        <v>377</v>
      </c>
      <c r="D143" s="29" t="s">
        <v>51</v>
      </c>
      <c r="E143" s="161">
        <v>7.11</v>
      </c>
      <c r="F143" s="161"/>
      <c r="G143" s="30" t="s">
        <v>34</v>
      </c>
      <c r="H143" s="15">
        <v>1</v>
      </c>
      <c r="I143" s="32">
        <v>13.67</v>
      </c>
      <c r="J143" s="32">
        <v>13.67</v>
      </c>
    </row>
    <row r="144" spans="1:10" ht="24" customHeight="1" x14ac:dyDescent="0.2">
      <c r="A144" s="25" t="s">
        <v>558</v>
      </c>
      <c r="B144" s="27" t="s">
        <v>595</v>
      </c>
      <c r="C144" s="25" t="s">
        <v>377</v>
      </c>
      <c r="D144" s="25" t="s">
        <v>596</v>
      </c>
      <c r="E144" s="157" t="s">
        <v>561</v>
      </c>
      <c r="F144" s="157"/>
      <c r="G144" s="26" t="s">
        <v>562</v>
      </c>
      <c r="H144" s="18">
        <v>0.12820000000000001</v>
      </c>
      <c r="I144" s="28">
        <v>13.62</v>
      </c>
      <c r="J144" s="28">
        <v>1.746084</v>
      </c>
    </row>
    <row r="145" spans="1:10" ht="24" customHeight="1" x14ac:dyDescent="0.2">
      <c r="A145" s="25" t="s">
        <v>558</v>
      </c>
      <c r="B145" s="27" t="s">
        <v>653</v>
      </c>
      <c r="C145" s="25" t="s">
        <v>377</v>
      </c>
      <c r="D145" s="25" t="s">
        <v>654</v>
      </c>
      <c r="E145" s="157" t="s">
        <v>567</v>
      </c>
      <c r="F145" s="157"/>
      <c r="G145" s="26" t="s">
        <v>562</v>
      </c>
      <c r="H145" s="18">
        <v>0.12809999999999999</v>
      </c>
      <c r="I145" s="28">
        <v>93.09</v>
      </c>
      <c r="J145" s="28">
        <v>11.924829000000001</v>
      </c>
    </row>
    <row r="146" spans="1:10" ht="36" customHeight="1" x14ac:dyDescent="0.2">
      <c r="A146" s="35"/>
      <c r="B146" s="35"/>
      <c r="C146" s="35"/>
      <c r="D146" s="35"/>
      <c r="E146" s="35" t="s">
        <v>576</v>
      </c>
      <c r="F146" s="20">
        <v>1.75</v>
      </c>
      <c r="G146" s="35" t="s">
        <v>577</v>
      </c>
      <c r="H146" s="20">
        <v>0</v>
      </c>
      <c r="I146" s="35" t="s">
        <v>578</v>
      </c>
      <c r="J146" s="20">
        <v>1.75</v>
      </c>
    </row>
    <row r="147" spans="1:10" ht="24" customHeight="1" x14ac:dyDescent="0.2">
      <c r="A147" s="35"/>
      <c r="B147" s="35"/>
      <c r="C147" s="35"/>
      <c r="D147" s="35"/>
      <c r="E147" s="35" t="s">
        <v>579</v>
      </c>
      <c r="F147" s="20">
        <v>3.9396939999999998</v>
      </c>
      <c r="G147" s="35"/>
      <c r="H147" s="158" t="s">
        <v>580</v>
      </c>
      <c r="I147" s="158"/>
      <c r="J147" s="20">
        <v>17.61</v>
      </c>
    </row>
    <row r="148" spans="1:10" ht="36" customHeight="1" thickBot="1" x14ac:dyDescent="0.25">
      <c r="A148" s="33"/>
      <c r="B148" s="33"/>
      <c r="C148" s="33"/>
      <c r="D148" s="33"/>
      <c r="E148" s="33"/>
      <c r="F148" s="33"/>
      <c r="G148" s="33" t="s">
        <v>581</v>
      </c>
      <c r="H148" s="19">
        <v>1679.17</v>
      </c>
      <c r="I148" s="33" t="s">
        <v>582</v>
      </c>
      <c r="J148" s="36">
        <v>29570.18</v>
      </c>
    </row>
    <row r="149" spans="1:10" ht="24" customHeight="1" thickTop="1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</row>
    <row r="150" spans="1:10" ht="15" x14ac:dyDescent="0.2">
      <c r="A150" s="10" t="s">
        <v>52</v>
      </c>
      <c r="B150" s="11" t="s">
        <v>371</v>
      </c>
      <c r="C150" s="10" t="s">
        <v>372</v>
      </c>
      <c r="D150" s="10" t="s">
        <v>1</v>
      </c>
      <c r="E150" s="160" t="s">
        <v>556</v>
      </c>
      <c r="F150" s="160"/>
      <c r="G150" s="9" t="s">
        <v>2</v>
      </c>
      <c r="H150" s="11" t="s">
        <v>3</v>
      </c>
      <c r="I150" s="11" t="s">
        <v>373</v>
      </c>
      <c r="J150" s="11" t="s">
        <v>375</v>
      </c>
    </row>
    <row r="151" spans="1:10" ht="14.25" customHeight="1" x14ac:dyDescent="0.2">
      <c r="A151" s="29" t="s">
        <v>557</v>
      </c>
      <c r="B151" s="31" t="s">
        <v>391</v>
      </c>
      <c r="C151" s="29" t="s">
        <v>377</v>
      </c>
      <c r="D151" s="29" t="s">
        <v>53</v>
      </c>
      <c r="E151" s="161">
        <v>5.0999999999999996</v>
      </c>
      <c r="F151" s="161"/>
      <c r="G151" s="30" t="s">
        <v>34</v>
      </c>
      <c r="H151" s="15">
        <v>1</v>
      </c>
      <c r="I151" s="32">
        <v>21.23</v>
      </c>
      <c r="J151" s="32">
        <v>21.23</v>
      </c>
    </row>
    <row r="152" spans="1:10" ht="30" customHeight="1" x14ac:dyDescent="0.2">
      <c r="A152" s="25" t="s">
        <v>558</v>
      </c>
      <c r="B152" s="27" t="s">
        <v>635</v>
      </c>
      <c r="C152" s="25" t="s">
        <v>377</v>
      </c>
      <c r="D152" s="25" t="s">
        <v>636</v>
      </c>
      <c r="E152" s="157" t="s">
        <v>567</v>
      </c>
      <c r="F152" s="157"/>
      <c r="G152" s="26" t="s">
        <v>562</v>
      </c>
      <c r="H152" s="18">
        <v>0.18224000000000001</v>
      </c>
      <c r="I152" s="28">
        <v>116.47</v>
      </c>
      <c r="J152" s="28">
        <v>21.225492800000001</v>
      </c>
    </row>
    <row r="153" spans="1:10" ht="0.95" customHeight="1" x14ac:dyDescent="0.2">
      <c r="A153" s="35"/>
      <c r="B153" s="35"/>
      <c r="C153" s="35"/>
      <c r="D153" s="35"/>
      <c r="E153" s="35" t="s">
        <v>576</v>
      </c>
      <c r="F153" s="20">
        <v>0</v>
      </c>
      <c r="G153" s="35" t="s">
        <v>577</v>
      </c>
      <c r="H153" s="20">
        <v>0</v>
      </c>
      <c r="I153" s="35" t="s">
        <v>578</v>
      </c>
      <c r="J153" s="20">
        <v>0</v>
      </c>
    </row>
    <row r="154" spans="1:10" ht="18" customHeight="1" x14ac:dyDescent="0.2">
      <c r="A154" s="35"/>
      <c r="B154" s="35"/>
      <c r="C154" s="35"/>
      <c r="D154" s="35"/>
      <c r="E154" s="35" t="s">
        <v>579</v>
      </c>
      <c r="F154" s="20">
        <v>6.1184859999999999</v>
      </c>
      <c r="G154" s="35"/>
      <c r="H154" s="158" t="s">
        <v>580</v>
      </c>
      <c r="I154" s="158"/>
      <c r="J154" s="20">
        <v>27.35</v>
      </c>
    </row>
    <row r="155" spans="1:10" ht="24" customHeight="1" thickBot="1" x14ac:dyDescent="0.25">
      <c r="A155" s="33"/>
      <c r="B155" s="33"/>
      <c r="C155" s="33"/>
      <c r="D155" s="33"/>
      <c r="E155" s="33"/>
      <c r="F155" s="33"/>
      <c r="G155" s="33" t="s">
        <v>581</v>
      </c>
      <c r="H155" s="19">
        <v>1947.31</v>
      </c>
      <c r="I155" s="33" t="s">
        <v>582</v>
      </c>
      <c r="J155" s="36">
        <v>53258.93</v>
      </c>
    </row>
    <row r="156" spans="1:10" ht="24" customHeight="1" thickTop="1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</row>
    <row r="157" spans="1:10" ht="24" customHeight="1" x14ac:dyDescent="0.2">
      <c r="A157" s="10" t="s">
        <v>54</v>
      </c>
      <c r="B157" s="11" t="s">
        <v>371</v>
      </c>
      <c r="C157" s="10" t="s">
        <v>372</v>
      </c>
      <c r="D157" s="10" t="s">
        <v>1</v>
      </c>
      <c r="E157" s="160" t="s">
        <v>556</v>
      </c>
      <c r="F157" s="160"/>
      <c r="G157" s="9" t="s">
        <v>2</v>
      </c>
      <c r="H157" s="11" t="s">
        <v>3</v>
      </c>
      <c r="I157" s="11" t="s">
        <v>373</v>
      </c>
      <c r="J157" s="11" t="s">
        <v>375</v>
      </c>
    </row>
    <row r="158" spans="1:10" ht="25.5" x14ac:dyDescent="0.2">
      <c r="A158" s="29" t="s">
        <v>557</v>
      </c>
      <c r="B158" s="31" t="s">
        <v>392</v>
      </c>
      <c r="C158" s="29" t="s">
        <v>377</v>
      </c>
      <c r="D158" s="29" t="s">
        <v>55</v>
      </c>
      <c r="E158" s="161">
        <v>8.07</v>
      </c>
      <c r="F158" s="161"/>
      <c r="G158" s="30" t="s">
        <v>56</v>
      </c>
      <c r="H158" s="15">
        <v>1</v>
      </c>
      <c r="I158" s="32">
        <v>541.64</v>
      </c>
      <c r="J158" s="32">
        <v>541.64</v>
      </c>
    </row>
    <row r="159" spans="1:10" ht="14.25" customHeight="1" x14ac:dyDescent="0.2">
      <c r="A159" s="25" t="s">
        <v>558</v>
      </c>
      <c r="B159" s="27" t="s">
        <v>655</v>
      </c>
      <c r="C159" s="25" t="s">
        <v>377</v>
      </c>
      <c r="D159" s="25" t="s">
        <v>656</v>
      </c>
      <c r="E159" s="157" t="s">
        <v>567</v>
      </c>
      <c r="F159" s="157"/>
      <c r="G159" s="26" t="s">
        <v>56</v>
      </c>
      <c r="H159" s="18">
        <v>1</v>
      </c>
      <c r="I159" s="28">
        <v>541.64</v>
      </c>
      <c r="J159" s="28">
        <v>541.64</v>
      </c>
    </row>
    <row r="160" spans="1:10" ht="30" customHeight="1" x14ac:dyDescent="0.2">
      <c r="A160" s="35"/>
      <c r="B160" s="35"/>
      <c r="C160" s="35"/>
      <c r="D160" s="35"/>
      <c r="E160" s="35" t="s">
        <v>576</v>
      </c>
      <c r="F160" s="20">
        <v>0</v>
      </c>
      <c r="G160" s="35" t="s">
        <v>577</v>
      </c>
      <c r="H160" s="20">
        <v>0</v>
      </c>
      <c r="I160" s="35" t="s">
        <v>578</v>
      </c>
      <c r="J160" s="20">
        <v>0</v>
      </c>
    </row>
    <row r="161" spans="1:10" ht="0.95" customHeight="1" x14ac:dyDescent="0.2">
      <c r="A161" s="35"/>
      <c r="B161" s="35"/>
      <c r="C161" s="35"/>
      <c r="D161" s="35"/>
      <c r="E161" s="35" t="s">
        <v>579</v>
      </c>
      <c r="F161" s="20">
        <v>156.10064800000001</v>
      </c>
      <c r="G161" s="35"/>
      <c r="H161" s="158" t="s">
        <v>580</v>
      </c>
      <c r="I161" s="158"/>
      <c r="J161" s="20">
        <v>697.74</v>
      </c>
    </row>
    <row r="162" spans="1:10" ht="18" customHeight="1" thickBot="1" x14ac:dyDescent="0.25">
      <c r="A162" s="33"/>
      <c r="B162" s="33"/>
      <c r="C162" s="33"/>
      <c r="D162" s="33"/>
      <c r="E162" s="33"/>
      <c r="F162" s="33"/>
      <c r="G162" s="33" t="s">
        <v>581</v>
      </c>
      <c r="H162" s="19">
        <v>50</v>
      </c>
      <c r="I162" s="33" t="s">
        <v>582</v>
      </c>
      <c r="J162" s="36">
        <v>34887</v>
      </c>
    </row>
    <row r="163" spans="1:10" ht="36" customHeight="1" thickTop="1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</row>
    <row r="164" spans="1:10" ht="24" customHeight="1" x14ac:dyDescent="0.2">
      <c r="A164" s="10" t="s">
        <v>57</v>
      </c>
      <c r="B164" s="11" t="s">
        <v>371</v>
      </c>
      <c r="C164" s="10" t="s">
        <v>372</v>
      </c>
      <c r="D164" s="10" t="s">
        <v>1</v>
      </c>
      <c r="E164" s="160" t="s">
        <v>556</v>
      </c>
      <c r="F164" s="160"/>
      <c r="G164" s="9" t="s">
        <v>2</v>
      </c>
      <c r="H164" s="11" t="s">
        <v>3</v>
      </c>
      <c r="I164" s="11" t="s">
        <v>373</v>
      </c>
      <c r="J164" s="11" t="s">
        <v>375</v>
      </c>
    </row>
    <row r="165" spans="1:10" x14ac:dyDescent="0.2">
      <c r="A165" s="29" t="s">
        <v>557</v>
      </c>
      <c r="B165" s="31" t="s">
        <v>393</v>
      </c>
      <c r="C165" s="29" t="s">
        <v>377</v>
      </c>
      <c r="D165" s="29" t="s">
        <v>58</v>
      </c>
      <c r="E165" s="161">
        <v>2.0499999999999998</v>
      </c>
      <c r="F165" s="161"/>
      <c r="G165" s="30" t="s">
        <v>59</v>
      </c>
      <c r="H165" s="15">
        <v>1</v>
      </c>
      <c r="I165" s="32">
        <v>18.16</v>
      </c>
      <c r="J165" s="32">
        <v>18.16</v>
      </c>
    </row>
    <row r="166" spans="1:10" ht="14.25" customHeight="1" x14ac:dyDescent="0.2">
      <c r="A166" s="25" t="s">
        <v>558</v>
      </c>
      <c r="B166" s="27" t="s">
        <v>595</v>
      </c>
      <c r="C166" s="25" t="s">
        <v>377</v>
      </c>
      <c r="D166" s="25" t="s">
        <v>596</v>
      </c>
      <c r="E166" s="157" t="s">
        <v>561</v>
      </c>
      <c r="F166" s="157"/>
      <c r="G166" s="26" t="s">
        <v>562</v>
      </c>
      <c r="H166" s="18">
        <v>0.24</v>
      </c>
      <c r="I166" s="28">
        <v>13.62</v>
      </c>
      <c r="J166" s="28">
        <v>3.2688000000000001</v>
      </c>
    </row>
    <row r="167" spans="1:10" ht="30" customHeight="1" x14ac:dyDescent="0.2">
      <c r="A167" s="25" t="s">
        <v>558</v>
      </c>
      <c r="B167" s="27" t="s">
        <v>657</v>
      </c>
      <c r="C167" s="25" t="s">
        <v>377</v>
      </c>
      <c r="D167" s="25" t="s">
        <v>658</v>
      </c>
      <c r="E167" s="157" t="s">
        <v>567</v>
      </c>
      <c r="F167" s="157"/>
      <c r="G167" s="26" t="s">
        <v>59</v>
      </c>
      <c r="H167" s="18">
        <v>1</v>
      </c>
      <c r="I167" s="28">
        <v>14.89</v>
      </c>
      <c r="J167" s="28">
        <v>14.89</v>
      </c>
    </row>
    <row r="168" spans="1:10" ht="0.95" customHeight="1" x14ac:dyDescent="0.2">
      <c r="A168" s="35"/>
      <c r="B168" s="35"/>
      <c r="C168" s="35"/>
      <c r="D168" s="35"/>
      <c r="E168" s="35" t="s">
        <v>576</v>
      </c>
      <c r="F168" s="20">
        <v>3.27</v>
      </c>
      <c r="G168" s="35" t="s">
        <v>577</v>
      </c>
      <c r="H168" s="20">
        <v>0</v>
      </c>
      <c r="I168" s="35" t="s">
        <v>578</v>
      </c>
      <c r="J168" s="20">
        <v>3.27</v>
      </c>
    </row>
    <row r="169" spans="1:10" ht="18" customHeight="1" x14ac:dyDescent="0.2">
      <c r="A169" s="35"/>
      <c r="B169" s="35"/>
      <c r="C169" s="35"/>
      <c r="D169" s="35"/>
      <c r="E169" s="35" t="s">
        <v>579</v>
      </c>
      <c r="F169" s="20">
        <v>5.2337119999999997</v>
      </c>
      <c r="G169" s="35"/>
      <c r="H169" s="158" t="s">
        <v>580</v>
      </c>
      <c r="I169" s="158"/>
      <c r="J169" s="20">
        <v>23.39</v>
      </c>
    </row>
    <row r="170" spans="1:10" ht="36" customHeight="1" thickBot="1" x14ac:dyDescent="0.25">
      <c r="A170" s="33"/>
      <c r="B170" s="33"/>
      <c r="C170" s="33"/>
      <c r="D170" s="33"/>
      <c r="E170" s="33"/>
      <c r="F170" s="33"/>
      <c r="G170" s="33" t="s">
        <v>581</v>
      </c>
      <c r="H170" s="19">
        <v>415.5</v>
      </c>
      <c r="I170" s="33" t="s">
        <v>582</v>
      </c>
      <c r="J170" s="36">
        <v>9718.5499999999993</v>
      </c>
    </row>
    <row r="171" spans="1:10" ht="36" customHeight="1" thickTop="1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</row>
    <row r="172" spans="1:10" x14ac:dyDescent="0.2">
      <c r="A172" s="12" t="s">
        <v>60</v>
      </c>
      <c r="B172" s="12"/>
      <c r="C172" s="12"/>
      <c r="D172" s="12" t="s">
        <v>61</v>
      </c>
      <c r="E172" s="12"/>
      <c r="F172" s="159"/>
      <c r="G172" s="159"/>
      <c r="H172" s="13"/>
      <c r="I172" s="12"/>
      <c r="J172" s="14">
        <v>162188.24</v>
      </c>
    </row>
    <row r="173" spans="1:10" ht="14.25" customHeight="1" x14ac:dyDescent="0.2">
      <c r="A173" s="10" t="s">
        <v>62</v>
      </c>
      <c r="B173" s="11" t="s">
        <v>371</v>
      </c>
      <c r="C173" s="10" t="s">
        <v>372</v>
      </c>
      <c r="D173" s="10" t="s">
        <v>1</v>
      </c>
      <c r="E173" s="160" t="s">
        <v>556</v>
      </c>
      <c r="F173" s="160"/>
      <c r="G173" s="9" t="s">
        <v>2</v>
      </c>
      <c r="H173" s="11" t="s">
        <v>3</v>
      </c>
      <c r="I173" s="11" t="s">
        <v>373</v>
      </c>
      <c r="J173" s="11" t="s">
        <v>375</v>
      </c>
    </row>
    <row r="174" spans="1:10" ht="30" customHeight="1" x14ac:dyDescent="0.2">
      <c r="A174" s="29" t="s">
        <v>557</v>
      </c>
      <c r="B174" s="31" t="s">
        <v>394</v>
      </c>
      <c r="C174" s="29" t="s">
        <v>377</v>
      </c>
      <c r="D174" s="29" t="s">
        <v>63</v>
      </c>
      <c r="E174" s="161">
        <v>11.18</v>
      </c>
      <c r="F174" s="161"/>
      <c r="G174" s="30" t="s">
        <v>34</v>
      </c>
      <c r="H174" s="15">
        <v>1</v>
      </c>
      <c r="I174" s="32">
        <v>124.3</v>
      </c>
      <c r="J174" s="32">
        <v>124.3</v>
      </c>
    </row>
    <row r="175" spans="1:10" ht="0.95" customHeight="1" x14ac:dyDescent="0.2">
      <c r="A175" s="25" t="s">
        <v>558</v>
      </c>
      <c r="B175" s="27" t="s">
        <v>595</v>
      </c>
      <c r="C175" s="25" t="s">
        <v>377</v>
      </c>
      <c r="D175" s="25" t="s">
        <v>596</v>
      </c>
      <c r="E175" s="157" t="s">
        <v>561</v>
      </c>
      <c r="F175" s="157"/>
      <c r="G175" s="26" t="s">
        <v>562</v>
      </c>
      <c r="H175" s="18">
        <v>1</v>
      </c>
      <c r="I175" s="28">
        <v>13.62</v>
      </c>
      <c r="J175" s="28">
        <v>13.62</v>
      </c>
    </row>
    <row r="176" spans="1:10" ht="33" customHeight="1" x14ac:dyDescent="0.2">
      <c r="A176" s="25" t="s">
        <v>558</v>
      </c>
      <c r="B176" s="27" t="s">
        <v>659</v>
      </c>
      <c r="C176" s="25" t="s">
        <v>377</v>
      </c>
      <c r="D176" s="25" t="s">
        <v>660</v>
      </c>
      <c r="E176" s="157" t="s">
        <v>567</v>
      </c>
      <c r="F176" s="157"/>
      <c r="G176" s="26" t="s">
        <v>34</v>
      </c>
      <c r="H176" s="18">
        <v>1.3</v>
      </c>
      <c r="I176" s="28">
        <v>78.81</v>
      </c>
      <c r="J176" s="28">
        <v>102.453</v>
      </c>
    </row>
    <row r="177" spans="1:10" ht="33" customHeight="1" x14ac:dyDescent="0.2">
      <c r="A177" s="25" t="s">
        <v>558</v>
      </c>
      <c r="B177" s="27" t="s">
        <v>633</v>
      </c>
      <c r="C177" s="25" t="s">
        <v>377</v>
      </c>
      <c r="D177" s="25" t="s">
        <v>634</v>
      </c>
      <c r="E177" s="157" t="s">
        <v>567</v>
      </c>
      <c r="F177" s="157"/>
      <c r="G177" s="26" t="s">
        <v>562</v>
      </c>
      <c r="H177" s="18">
        <v>1.5900000000000001E-2</v>
      </c>
      <c r="I177" s="28">
        <v>187.48</v>
      </c>
      <c r="J177" s="28">
        <v>2.9809320000000001</v>
      </c>
    </row>
    <row r="178" spans="1:10" ht="33" customHeight="1" x14ac:dyDescent="0.2">
      <c r="A178" s="25" t="s">
        <v>558</v>
      </c>
      <c r="B178" s="27" t="s">
        <v>639</v>
      </c>
      <c r="C178" s="25" t="s">
        <v>377</v>
      </c>
      <c r="D178" s="25" t="s">
        <v>640</v>
      </c>
      <c r="E178" s="157" t="s">
        <v>567</v>
      </c>
      <c r="F178" s="157"/>
      <c r="G178" s="26" t="s">
        <v>562</v>
      </c>
      <c r="H178" s="18">
        <v>2.7799999999999998E-2</v>
      </c>
      <c r="I178" s="28">
        <v>188.69</v>
      </c>
      <c r="J178" s="28">
        <v>5.2455819999999997</v>
      </c>
    </row>
    <row r="179" spans="1:10" ht="24" customHeight="1" x14ac:dyDescent="0.2">
      <c r="A179" s="35"/>
      <c r="B179" s="35"/>
      <c r="C179" s="35"/>
      <c r="D179" s="35"/>
      <c r="E179" s="35" t="s">
        <v>576</v>
      </c>
      <c r="F179" s="20">
        <v>13.62</v>
      </c>
      <c r="G179" s="35" t="s">
        <v>577</v>
      </c>
      <c r="H179" s="20">
        <v>0</v>
      </c>
      <c r="I179" s="35" t="s">
        <v>578</v>
      </c>
      <c r="J179" s="20">
        <v>13.62</v>
      </c>
    </row>
    <row r="180" spans="1:10" ht="14.25" customHeight="1" x14ac:dyDescent="0.2">
      <c r="A180" s="35"/>
      <c r="B180" s="35"/>
      <c r="C180" s="35"/>
      <c r="D180" s="35"/>
      <c r="E180" s="35" t="s">
        <v>579</v>
      </c>
      <c r="F180" s="20">
        <v>35.823259999999998</v>
      </c>
      <c r="G180" s="35"/>
      <c r="H180" s="158" t="s">
        <v>580</v>
      </c>
      <c r="I180" s="158"/>
      <c r="J180" s="20">
        <v>160.12</v>
      </c>
    </row>
    <row r="181" spans="1:10" ht="14.25" customHeight="1" thickBot="1" x14ac:dyDescent="0.25">
      <c r="A181" s="33"/>
      <c r="B181" s="33"/>
      <c r="C181" s="33"/>
      <c r="D181" s="33"/>
      <c r="E181" s="33"/>
      <c r="F181" s="33"/>
      <c r="G181" s="33" t="s">
        <v>581</v>
      </c>
      <c r="H181" s="19">
        <v>128.54</v>
      </c>
      <c r="I181" s="33" t="s">
        <v>582</v>
      </c>
      <c r="J181" s="36">
        <v>20581.82</v>
      </c>
    </row>
    <row r="182" spans="1:10" ht="30" customHeight="1" thickTop="1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</row>
    <row r="183" spans="1:10" ht="0.95" customHeight="1" x14ac:dyDescent="0.2">
      <c r="A183" s="10" t="s">
        <v>64</v>
      </c>
      <c r="B183" s="11" t="s">
        <v>371</v>
      </c>
      <c r="C183" s="10" t="s">
        <v>372</v>
      </c>
      <c r="D183" s="10" t="s">
        <v>1</v>
      </c>
      <c r="E183" s="160" t="s">
        <v>556</v>
      </c>
      <c r="F183" s="160"/>
      <c r="G183" s="9" t="s">
        <v>2</v>
      </c>
      <c r="H183" s="11" t="s">
        <v>3</v>
      </c>
      <c r="I183" s="11" t="s">
        <v>373</v>
      </c>
      <c r="J183" s="11" t="s">
        <v>375</v>
      </c>
    </row>
    <row r="184" spans="1:10" ht="24" customHeight="1" x14ac:dyDescent="0.2">
      <c r="A184" s="29" t="s">
        <v>557</v>
      </c>
      <c r="B184" s="31" t="s">
        <v>395</v>
      </c>
      <c r="C184" s="29" t="s">
        <v>377</v>
      </c>
      <c r="D184" s="29" t="s">
        <v>65</v>
      </c>
      <c r="E184" s="161">
        <v>11.01</v>
      </c>
      <c r="F184" s="161"/>
      <c r="G184" s="30" t="s">
        <v>34</v>
      </c>
      <c r="H184" s="15">
        <v>1</v>
      </c>
      <c r="I184" s="32">
        <v>358.96</v>
      </c>
      <c r="J184" s="32">
        <v>358.96</v>
      </c>
    </row>
    <row r="185" spans="1:10" ht="25.5" customHeight="1" x14ac:dyDescent="0.2">
      <c r="A185" s="25" t="s">
        <v>558</v>
      </c>
      <c r="B185" s="27" t="s">
        <v>661</v>
      </c>
      <c r="C185" s="25" t="s">
        <v>377</v>
      </c>
      <c r="D185" s="25" t="s">
        <v>662</v>
      </c>
      <c r="E185" s="157" t="s">
        <v>567</v>
      </c>
      <c r="F185" s="157"/>
      <c r="G185" s="26" t="s">
        <v>34</v>
      </c>
      <c r="H185" s="18">
        <v>1.03</v>
      </c>
      <c r="I185" s="28">
        <v>348.5</v>
      </c>
      <c r="J185" s="28">
        <v>358.95499999999998</v>
      </c>
    </row>
    <row r="186" spans="1:10" ht="24" customHeight="1" x14ac:dyDescent="0.2">
      <c r="A186" s="35"/>
      <c r="B186" s="35"/>
      <c r="C186" s="35"/>
      <c r="D186" s="35"/>
      <c r="E186" s="35" t="s">
        <v>576</v>
      </c>
      <c r="F186" s="20">
        <v>0</v>
      </c>
      <c r="G186" s="35" t="s">
        <v>577</v>
      </c>
      <c r="H186" s="20">
        <v>0</v>
      </c>
      <c r="I186" s="35" t="s">
        <v>578</v>
      </c>
      <c r="J186" s="20">
        <v>0</v>
      </c>
    </row>
    <row r="187" spans="1:10" ht="24" customHeight="1" x14ac:dyDescent="0.2">
      <c r="A187" s="35"/>
      <c r="B187" s="35"/>
      <c r="C187" s="35"/>
      <c r="D187" s="35"/>
      <c r="E187" s="35" t="s">
        <v>579</v>
      </c>
      <c r="F187" s="20">
        <v>103.45227199999999</v>
      </c>
      <c r="G187" s="35"/>
      <c r="H187" s="158" t="s">
        <v>580</v>
      </c>
      <c r="I187" s="158"/>
      <c r="J187" s="20">
        <v>462.41</v>
      </c>
    </row>
    <row r="188" spans="1:10" ht="24" customHeight="1" thickBot="1" x14ac:dyDescent="0.25">
      <c r="A188" s="33"/>
      <c r="B188" s="33"/>
      <c r="C188" s="33"/>
      <c r="D188" s="33"/>
      <c r="E188" s="33"/>
      <c r="F188" s="33"/>
      <c r="G188" s="33" t="s">
        <v>581</v>
      </c>
      <c r="H188" s="19">
        <v>80.34</v>
      </c>
      <c r="I188" s="33" t="s">
        <v>582</v>
      </c>
      <c r="J188" s="36">
        <v>37150.019999999997</v>
      </c>
    </row>
    <row r="189" spans="1:10" ht="36" customHeight="1" thickTop="1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24" customHeight="1" x14ac:dyDescent="0.2">
      <c r="A190" s="10" t="s">
        <v>66</v>
      </c>
      <c r="B190" s="11" t="s">
        <v>371</v>
      </c>
      <c r="C190" s="10" t="s">
        <v>372</v>
      </c>
      <c r="D190" s="10" t="s">
        <v>1</v>
      </c>
      <c r="E190" s="160" t="s">
        <v>556</v>
      </c>
      <c r="F190" s="160"/>
      <c r="G190" s="9" t="s">
        <v>2</v>
      </c>
      <c r="H190" s="11" t="s">
        <v>3</v>
      </c>
      <c r="I190" s="11" t="s">
        <v>373</v>
      </c>
      <c r="J190" s="11" t="s">
        <v>375</v>
      </c>
    </row>
    <row r="191" spans="1:10" x14ac:dyDescent="0.2">
      <c r="A191" s="29" t="s">
        <v>557</v>
      </c>
      <c r="B191" s="31" t="s">
        <v>396</v>
      </c>
      <c r="C191" s="29" t="s">
        <v>377</v>
      </c>
      <c r="D191" s="29" t="s">
        <v>67</v>
      </c>
      <c r="E191" s="161">
        <v>11.16</v>
      </c>
      <c r="F191" s="161"/>
      <c r="G191" s="30" t="s">
        <v>34</v>
      </c>
      <c r="H191" s="15">
        <v>1</v>
      </c>
      <c r="I191" s="32">
        <v>122.38</v>
      </c>
      <c r="J191" s="32">
        <v>122.38</v>
      </c>
    </row>
    <row r="192" spans="1:10" ht="14.25" customHeight="1" x14ac:dyDescent="0.2">
      <c r="A192" s="25" t="s">
        <v>558</v>
      </c>
      <c r="B192" s="27" t="s">
        <v>663</v>
      </c>
      <c r="C192" s="25" t="s">
        <v>377</v>
      </c>
      <c r="D192" s="25" t="s">
        <v>664</v>
      </c>
      <c r="E192" s="157" t="s">
        <v>561</v>
      </c>
      <c r="F192" s="157"/>
      <c r="G192" s="26" t="s">
        <v>562</v>
      </c>
      <c r="H192" s="18">
        <v>2</v>
      </c>
      <c r="I192" s="28">
        <v>16.57</v>
      </c>
      <c r="J192" s="28">
        <v>33.14</v>
      </c>
    </row>
    <row r="193" spans="1:10" ht="37.5" customHeight="1" x14ac:dyDescent="0.2">
      <c r="A193" s="25" t="s">
        <v>558</v>
      </c>
      <c r="B193" s="27" t="s">
        <v>595</v>
      </c>
      <c r="C193" s="25" t="s">
        <v>377</v>
      </c>
      <c r="D193" s="25" t="s">
        <v>596</v>
      </c>
      <c r="E193" s="157" t="s">
        <v>561</v>
      </c>
      <c r="F193" s="157"/>
      <c r="G193" s="26" t="s">
        <v>562</v>
      </c>
      <c r="H193" s="18">
        <v>4</v>
      </c>
      <c r="I193" s="28">
        <v>13.62</v>
      </c>
      <c r="J193" s="28">
        <v>54.48</v>
      </c>
    </row>
    <row r="194" spans="1:10" ht="0.95" customHeight="1" x14ac:dyDescent="0.2">
      <c r="A194" s="25" t="s">
        <v>558</v>
      </c>
      <c r="B194" s="27" t="s">
        <v>665</v>
      </c>
      <c r="C194" s="25" t="s">
        <v>377</v>
      </c>
      <c r="D194" s="25" t="s">
        <v>666</v>
      </c>
      <c r="E194" s="157" t="s">
        <v>567</v>
      </c>
      <c r="F194" s="157"/>
      <c r="G194" s="26" t="s">
        <v>34</v>
      </c>
      <c r="H194" s="18">
        <v>1</v>
      </c>
      <c r="I194" s="28">
        <v>34.76</v>
      </c>
      <c r="J194" s="28">
        <v>34.76</v>
      </c>
    </row>
    <row r="195" spans="1:10" ht="18" customHeight="1" x14ac:dyDescent="0.2">
      <c r="A195" s="35"/>
      <c r="B195" s="35"/>
      <c r="C195" s="35"/>
      <c r="D195" s="35"/>
      <c r="E195" s="35" t="s">
        <v>576</v>
      </c>
      <c r="F195" s="20">
        <v>87.62</v>
      </c>
      <c r="G195" s="35" t="s">
        <v>577</v>
      </c>
      <c r="H195" s="20">
        <v>0</v>
      </c>
      <c r="I195" s="35" t="s">
        <v>578</v>
      </c>
      <c r="J195" s="20">
        <v>87.62</v>
      </c>
    </row>
    <row r="196" spans="1:10" ht="24" customHeight="1" x14ac:dyDescent="0.2">
      <c r="A196" s="35"/>
      <c r="B196" s="35"/>
      <c r="C196" s="35"/>
      <c r="D196" s="35"/>
      <c r="E196" s="35" t="s">
        <v>579</v>
      </c>
      <c r="F196" s="20">
        <v>35.269916000000002</v>
      </c>
      <c r="G196" s="35"/>
      <c r="H196" s="158" t="s">
        <v>580</v>
      </c>
      <c r="I196" s="158"/>
      <c r="J196" s="20">
        <v>157.65</v>
      </c>
    </row>
    <row r="197" spans="1:10" ht="24" customHeight="1" thickBot="1" x14ac:dyDescent="0.25">
      <c r="A197" s="33"/>
      <c r="B197" s="33"/>
      <c r="C197" s="33"/>
      <c r="D197" s="33"/>
      <c r="E197" s="33"/>
      <c r="F197" s="33"/>
      <c r="G197" s="33" t="s">
        <v>581</v>
      </c>
      <c r="H197" s="19">
        <v>80.34</v>
      </c>
      <c r="I197" s="33" t="s">
        <v>582</v>
      </c>
      <c r="J197" s="36">
        <v>12665.6</v>
      </c>
    </row>
    <row r="198" spans="1:10" ht="15" thickTop="1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</row>
    <row r="199" spans="1:10" ht="14.25" customHeight="1" x14ac:dyDescent="0.2">
      <c r="A199" s="10" t="s">
        <v>68</v>
      </c>
      <c r="B199" s="11" t="s">
        <v>371</v>
      </c>
      <c r="C199" s="10" t="s">
        <v>372</v>
      </c>
      <c r="D199" s="10" t="s">
        <v>1</v>
      </c>
      <c r="E199" s="160" t="s">
        <v>556</v>
      </c>
      <c r="F199" s="160"/>
      <c r="G199" s="9" t="s">
        <v>2</v>
      </c>
      <c r="H199" s="11" t="s">
        <v>3</v>
      </c>
      <c r="I199" s="11" t="s">
        <v>373</v>
      </c>
      <c r="J199" s="11" t="s">
        <v>375</v>
      </c>
    </row>
    <row r="200" spans="1:10" ht="30" customHeight="1" x14ac:dyDescent="0.2">
      <c r="A200" s="29" t="s">
        <v>557</v>
      </c>
      <c r="B200" s="31" t="s">
        <v>397</v>
      </c>
      <c r="C200" s="29" t="s">
        <v>377</v>
      </c>
      <c r="D200" s="29" t="s">
        <v>69</v>
      </c>
      <c r="E200" s="161">
        <v>10.01</v>
      </c>
      <c r="F200" s="161"/>
      <c r="G200" s="30" t="s">
        <v>70</v>
      </c>
      <c r="H200" s="15">
        <v>1</v>
      </c>
      <c r="I200" s="32">
        <v>6.24</v>
      </c>
      <c r="J200" s="32">
        <v>6.24</v>
      </c>
    </row>
    <row r="201" spans="1:10" ht="0.95" customHeight="1" x14ac:dyDescent="0.2">
      <c r="A201" s="25" t="s">
        <v>558</v>
      </c>
      <c r="B201" s="27" t="s">
        <v>667</v>
      </c>
      <c r="C201" s="25" t="s">
        <v>377</v>
      </c>
      <c r="D201" s="25" t="s">
        <v>668</v>
      </c>
      <c r="E201" s="157" t="s">
        <v>561</v>
      </c>
      <c r="F201" s="157"/>
      <c r="G201" s="26" t="s">
        <v>562</v>
      </c>
      <c r="H201" s="18">
        <v>0.04</v>
      </c>
      <c r="I201" s="28">
        <v>16.57</v>
      </c>
      <c r="J201" s="28">
        <v>0.66279999999999994</v>
      </c>
    </row>
    <row r="202" spans="1:10" ht="30.75" customHeight="1" x14ac:dyDescent="0.2">
      <c r="A202" s="25" t="s">
        <v>558</v>
      </c>
      <c r="B202" s="27" t="s">
        <v>669</v>
      </c>
      <c r="C202" s="25" t="s">
        <v>377</v>
      </c>
      <c r="D202" s="25" t="s">
        <v>670</v>
      </c>
      <c r="E202" s="157" t="s">
        <v>561</v>
      </c>
      <c r="F202" s="157"/>
      <c r="G202" s="26" t="s">
        <v>562</v>
      </c>
      <c r="H202" s="18">
        <v>0.08</v>
      </c>
      <c r="I202" s="28">
        <v>13.62</v>
      </c>
      <c r="J202" s="28">
        <v>1.0895999999999999</v>
      </c>
    </row>
    <row r="203" spans="1:10" ht="24" customHeight="1" x14ac:dyDescent="0.2">
      <c r="A203" s="25" t="s">
        <v>558</v>
      </c>
      <c r="B203" s="27" t="s">
        <v>671</v>
      </c>
      <c r="C203" s="25" t="s">
        <v>377</v>
      </c>
      <c r="D203" s="25" t="s">
        <v>672</v>
      </c>
      <c r="E203" s="157" t="s">
        <v>567</v>
      </c>
      <c r="F203" s="157"/>
      <c r="G203" s="26" t="s">
        <v>70</v>
      </c>
      <c r="H203" s="18">
        <v>1.1000000000000001</v>
      </c>
      <c r="I203" s="28">
        <v>3.85</v>
      </c>
      <c r="J203" s="28">
        <v>4.2350000000000003</v>
      </c>
    </row>
    <row r="204" spans="1:10" ht="24" customHeight="1" x14ac:dyDescent="0.2">
      <c r="A204" s="25" t="s">
        <v>558</v>
      </c>
      <c r="B204" s="27" t="s">
        <v>673</v>
      </c>
      <c r="C204" s="25" t="s">
        <v>377</v>
      </c>
      <c r="D204" s="25" t="s">
        <v>674</v>
      </c>
      <c r="E204" s="157" t="s">
        <v>567</v>
      </c>
      <c r="F204" s="157"/>
      <c r="G204" s="26" t="s">
        <v>70</v>
      </c>
      <c r="H204" s="18">
        <v>0.03</v>
      </c>
      <c r="I204" s="28">
        <v>8.27</v>
      </c>
      <c r="J204" s="28">
        <v>0.24809999999999999</v>
      </c>
    </row>
    <row r="205" spans="1:10" ht="24" customHeight="1" x14ac:dyDescent="0.2">
      <c r="A205" s="35"/>
      <c r="B205" s="35"/>
      <c r="C205" s="35"/>
      <c r="D205" s="35"/>
      <c r="E205" s="35" t="s">
        <v>576</v>
      </c>
      <c r="F205" s="20">
        <v>1.75</v>
      </c>
      <c r="G205" s="35" t="s">
        <v>577</v>
      </c>
      <c r="H205" s="20">
        <v>0</v>
      </c>
      <c r="I205" s="35" t="s">
        <v>578</v>
      </c>
      <c r="J205" s="20">
        <v>1.75</v>
      </c>
    </row>
    <row r="206" spans="1:10" ht="24" customHeight="1" x14ac:dyDescent="0.2">
      <c r="A206" s="35"/>
      <c r="B206" s="35"/>
      <c r="C206" s="35"/>
      <c r="D206" s="35"/>
      <c r="E206" s="35" t="s">
        <v>579</v>
      </c>
      <c r="F206" s="20">
        <v>1.798368</v>
      </c>
      <c r="G206" s="35"/>
      <c r="H206" s="158" t="s">
        <v>580</v>
      </c>
      <c r="I206" s="158"/>
      <c r="J206" s="20">
        <v>8.0399999999999991</v>
      </c>
    </row>
    <row r="207" spans="1:10" ht="15" thickBot="1" x14ac:dyDescent="0.25">
      <c r="A207" s="33"/>
      <c r="B207" s="33"/>
      <c r="C207" s="33"/>
      <c r="D207" s="33"/>
      <c r="E207" s="33"/>
      <c r="F207" s="33"/>
      <c r="G207" s="33" t="s">
        <v>581</v>
      </c>
      <c r="H207" s="19">
        <v>8948.31</v>
      </c>
      <c r="I207" s="33" t="s">
        <v>582</v>
      </c>
      <c r="J207" s="36">
        <v>71944.41</v>
      </c>
    </row>
    <row r="208" spans="1:10" ht="14.25" customHeight="1" thickTop="1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</row>
    <row r="209" spans="1:10" ht="30" customHeight="1" x14ac:dyDescent="0.2">
      <c r="A209" s="10" t="s">
        <v>2246</v>
      </c>
      <c r="B209" s="11" t="s">
        <v>371</v>
      </c>
      <c r="C209" s="10" t="s">
        <v>372</v>
      </c>
      <c r="D209" s="10" t="s">
        <v>1</v>
      </c>
      <c r="E209" s="160" t="s">
        <v>556</v>
      </c>
      <c r="F209" s="160"/>
      <c r="G209" s="9" t="s">
        <v>2</v>
      </c>
      <c r="H209" s="11" t="s">
        <v>3</v>
      </c>
      <c r="I209" s="11" t="s">
        <v>373</v>
      </c>
      <c r="J209" s="11" t="s">
        <v>375</v>
      </c>
    </row>
    <row r="210" spans="1:10" ht="13.5" customHeight="1" x14ac:dyDescent="0.2">
      <c r="A210" s="29" t="s">
        <v>557</v>
      </c>
      <c r="B210" s="31" t="s">
        <v>2247</v>
      </c>
      <c r="C210" s="29" t="s">
        <v>432</v>
      </c>
      <c r="D210" s="29" t="s">
        <v>2248</v>
      </c>
      <c r="E210" s="161" t="s">
        <v>2254</v>
      </c>
      <c r="F210" s="161"/>
      <c r="G210" s="30" t="s">
        <v>552</v>
      </c>
      <c r="H210" s="15">
        <v>1</v>
      </c>
      <c r="I210" s="32">
        <v>54.79</v>
      </c>
      <c r="J210" s="32">
        <v>54.79</v>
      </c>
    </row>
    <row r="211" spans="1:10" ht="18" customHeight="1" x14ac:dyDescent="0.2">
      <c r="A211" s="25" t="s">
        <v>558</v>
      </c>
      <c r="B211" s="27" t="s">
        <v>2255</v>
      </c>
      <c r="C211" s="25" t="s">
        <v>432</v>
      </c>
      <c r="D211" s="25" t="s">
        <v>2256</v>
      </c>
      <c r="E211" s="157" t="s">
        <v>610</v>
      </c>
      <c r="F211" s="157"/>
      <c r="G211" s="26" t="s">
        <v>552</v>
      </c>
      <c r="H211" s="18">
        <v>1</v>
      </c>
      <c r="I211" s="28">
        <v>54.44</v>
      </c>
      <c r="J211" s="28">
        <v>54.44</v>
      </c>
    </row>
    <row r="212" spans="1:10" ht="24" customHeight="1" x14ac:dyDescent="0.2">
      <c r="A212" s="25" t="s">
        <v>558</v>
      </c>
      <c r="B212" s="27" t="s">
        <v>2257</v>
      </c>
      <c r="C212" s="25" t="s">
        <v>382</v>
      </c>
      <c r="D212" s="25" t="s">
        <v>2258</v>
      </c>
      <c r="E212" s="157" t="s">
        <v>561</v>
      </c>
      <c r="F212" s="157"/>
      <c r="G212" s="26" t="s">
        <v>23</v>
      </c>
      <c r="H212" s="18">
        <v>0.03</v>
      </c>
      <c r="I212" s="28">
        <v>11.73</v>
      </c>
      <c r="J212" s="28">
        <v>0.35189999999999999</v>
      </c>
    </row>
    <row r="213" spans="1:10" ht="24" customHeight="1" x14ac:dyDescent="0.2">
      <c r="A213" s="35"/>
      <c r="B213" s="35"/>
      <c r="C213" s="35"/>
      <c r="D213" s="35"/>
      <c r="E213" s="35" t="s">
        <v>576</v>
      </c>
      <c r="F213" s="20">
        <v>0.35</v>
      </c>
      <c r="G213" s="35" t="s">
        <v>577</v>
      </c>
      <c r="H213" s="20">
        <v>0</v>
      </c>
      <c r="I213" s="35" t="s">
        <v>578</v>
      </c>
      <c r="J213" s="20">
        <v>0.35</v>
      </c>
    </row>
    <row r="214" spans="1:10" ht="24" customHeight="1" x14ac:dyDescent="0.2">
      <c r="A214" s="35"/>
      <c r="B214" s="35"/>
      <c r="C214" s="35"/>
      <c r="D214" s="35"/>
      <c r="E214" s="35" t="s">
        <v>579</v>
      </c>
      <c r="F214" s="20">
        <v>15.790478</v>
      </c>
      <c r="G214" s="35"/>
      <c r="H214" s="158" t="s">
        <v>580</v>
      </c>
      <c r="I214" s="158"/>
      <c r="J214" s="20">
        <v>70.58</v>
      </c>
    </row>
    <row r="215" spans="1:10" ht="24" customHeight="1" thickBot="1" x14ac:dyDescent="0.25">
      <c r="A215" s="33"/>
      <c r="B215" s="33"/>
      <c r="C215" s="33"/>
      <c r="D215" s="33"/>
      <c r="E215" s="33"/>
      <c r="F215" s="33"/>
      <c r="G215" s="33" t="s">
        <v>581</v>
      </c>
      <c r="H215" s="19">
        <v>281.19</v>
      </c>
      <c r="I215" s="33" t="s">
        <v>582</v>
      </c>
      <c r="J215" s="36">
        <v>19846.39</v>
      </c>
    </row>
    <row r="216" spans="1:10" ht="24" customHeight="1" thickTop="1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</row>
    <row r="217" spans="1:10" x14ac:dyDescent="0.2">
      <c r="A217" s="12" t="s">
        <v>71</v>
      </c>
      <c r="B217" s="12"/>
      <c r="C217" s="12"/>
      <c r="D217" s="12" t="s">
        <v>72</v>
      </c>
      <c r="E217" s="12"/>
      <c r="F217" s="159"/>
      <c r="G217" s="159"/>
      <c r="H217" s="13"/>
      <c r="I217" s="12"/>
      <c r="J217" s="14">
        <v>578283.1</v>
      </c>
    </row>
    <row r="218" spans="1:10" ht="14.25" customHeight="1" x14ac:dyDescent="0.2">
      <c r="A218" s="10" t="s">
        <v>73</v>
      </c>
      <c r="B218" s="11" t="s">
        <v>371</v>
      </c>
      <c r="C218" s="10" t="s">
        <v>372</v>
      </c>
      <c r="D218" s="10" t="s">
        <v>1</v>
      </c>
      <c r="E218" s="160" t="s">
        <v>556</v>
      </c>
      <c r="F218" s="160"/>
      <c r="G218" s="9" t="s">
        <v>2</v>
      </c>
      <c r="H218" s="11" t="s">
        <v>3</v>
      </c>
      <c r="I218" s="11" t="s">
        <v>373</v>
      </c>
      <c r="J218" s="11" t="s">
        <v>375</v>
      </c>
    </row>
    <row r="219" spans="1:10" ht="30" customHeight="1" x14ac:dyDescent="0.2">
      <c r="A219" s="29" t="s">
        <v>557</v>
      </c>
      <c r="B219" s="31" t="s">
        <v>398</v>
      </c>
      <c r="C219" s="29" t="s">
        <v>377</v>
      </c>
      <c r="D219" s="29" t="s">
        <v>74</v>
      </c>
      <c r="E219" s="161">
        <v>12.12</v>
      </c>
      <c r="F219" s="161"/>
      <c r="G219" s="30" t="s">
        <v>75</v>
      </c>
      <c r="H219" s="15">
        <v>1</v>
      </c>
      <c r="I219" s="32">
        <v>43.95</v>
      </c>
      <c r="J219" s="32">
        <v>43.95</v>
      </c>
    </row>
    <row r="220" spans="1:10" ht="24" customHeight="1" x14ac:dyDescent="0.2">
      <c r="A220" s="25" t="s">
        <v>558</v>
      </c>
      <c r="B220" s="27" t="s">
        <v>595</v>
      </c>
      <c r="C220" s="25" t="s">
        <v>377</v>
      </c>
      <c r="D220" s="25" t="s">
        <v>596</v>
      </c>
      <c r="E220" s="157" t="s">
        <v>561</v>
      </c>
      <c r="F220" s="157"/>
      <c r="G220" s="26" t="s">
        <v>562</v>
      </c>
      <c r="H220" s="18">
        <v>0.26669999999999999</v>
      </c>
      <c r="I220" s="28">
        <v>13.62</v>
      </c>
      <c r="J220" s="28">
        <v>3.6324540000000001</v>
      </c>
    </row>
    <row r="221" spans="1:10" ht="24" customHeight="1" x14ac:dyDescent="0.2">
      <c r="A221" s="25" t="s">
        <v>558</v>
      </c>
      <c r="B221" s="27" t="s">
        <v>675</v>
      </c>
      <c r="C221" s="25" t="s">
        <v>377</v>
      </c>
      <c r="D221" s="25" t="s">
        <v>74</v>
      </c>
      <c r="E221" s="157" t="s">
        <v>567</v>
      </c>
      <c r="F221" s="157"/>
      <c r="G221" s="26" t="s">
        <v>75</v>
      </c>
      <c r="H221" s="18">
        <v>1</v>
      </c>
      <c r="I221" s="28">
        <v>35.43</v>
      </c>
      <c r="J221" s="28">
        <v>35.43</v>
      </c>
    </row>
    <row r="222" spans="1:10" ht="18" customHeight="1" x14ac:dyDescent="0.2">
      <c r="A222" s="25" t="s">
        <v>558</v>
      </c>
      <c r="B222" s="27" t="s">
        <v>665</v>
      </c>
      <c r="C222" s="25" t="s">
        <v>377</v>
      </c>
      <c r="D222" s="25" t="s">
        <v>666</v>
      </c>
      <c r="E222" s="157" t="s">
        <v>567</v>
      </c>
      <c r="F222" s="157"/>
      <c r="G222" s="26" t="s">
        <v>34</v>
      </c>
      <c r="H222" s="18">
        <v>0.14069999999999999</v>
      </c>
      <c r="I222" s="28">
        <v>34.76</v>
      </c>
      <c r="J222" s="28">
        <v>4.8907319999999999</v>
      </c>
    </row>
    <row r="223" spans="1:10" ht="24" customHeight="1" x14ac:dyDescent="0.2">
      <c r="A223" s="35"/>
      <c r="B223" s="35"/>
      <c r="C223" s="35"/>
      <c r="D223" s="35"/>
      <c r="E223" s="35" t="s">
        <v>576</v>
      </c>
      <c r="F223" s="20">
        <v>3.63</v>
      </c>
      <c r="G223" s="35" t="s">
        <v>577</v>
      </c>
      <c r="H223" s="20">
        <v>0</v>
      </c>
      <c r="I223" s="35" t="s">
        <v>578</v>
      </c>
      <c r="J223" s="20">
        <v>3.63</v>
      </c>
    </row>
    <row r="224" spans="1:10" ht="24" customHeight="1" x14ac:dyDescent="0.2">
      <c r="A224" s="35"/>
      <c r="B224" s="35"/>
      <c r="C224" s="35"/>
      <c r="D224" s="35"/>
      <c r="E224" s="35" t="s">
        <v>579</v>
      </c>
      <c r="F224" s="20">
        <v>12.66639</v>
      </c>
      <c r="G224" s="35"/>
      <c r="H224" s="158" t="s">
        <v>580</v>
      </c>
      <c r="I224" s="158"/>
      <c r="J224" s="20">
        <v>56.62</v>
      </c>
    </row>
    <row r="225" spans="1:10" ht="24" customHeight="1" thickBot="1" x14ac:dyDescent="0.25">
      <c r="A225" s="33"/>
      <c r="B225" s="33"/>
      <c r="C225" s="33"/>
      <c r="D225" s="33"/>
      <c r="E225" s="33"/>
      <c r="F225" s="33"/>
      <c r="G225" s="33" t="s">
        <v>581</v>
      </c>
      <c r="H225" s="19">
        <v>186</v>
      </c>
      <c r="I225" s="33" t="s">
        <v>582</v>
      </c>
      <c r="J225" s="36">
        <v>10531.32</v>
      </c>
    </row>
    <row r="226" spans="1:10" ht="24" customHeight="1" thickTop="1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</row>
    <row r="227" spans="1:10" ht="15" x14ac:dyDescent="0.2">
      <c r="A227" s="10" t="s">
        <v>76</v>
      </c>
      <c r="B227" s="11" t="s">
        <v>371</v>
      </c>
      <c r="C227" s="10" t="s">
        <v>372</v>
      </c>
      <c r="D227" s="10" t="s">
        <v>1</v>
      </c>
      <c r="E227" s="160" t="s">
        <v>556</v>
      </c>
      <c r="F227" s="160"/>
      <c r="G227" s="9" t="s">
        <v>2</v>
      </c>
      <c r="H227" s="11" t="s">
        <v>3</v>
      </c>
      <c r="I227" s="11" t="s">
        <v>373</v>
      </c>
      <c r="J227" s="11" t="s">
        <v>375</v>
      </c>
    </row>
    <row r="228" spans="1:10" ht="14.25" customHeight="1" x14ac:dyDescent="0.2">
      <c r="A228" s="29" t="s">
        <v>557</v>
      </c>
      <c r="B228" s="31" t="s">
        <v>399</v>
      </c>
      <c r="C228" s="29" t="s">
        <v>377</v>
      </c>
      <c r="D228" s="29" t="s">
        <v>77</v>
      </c>
      <c r="E228" s="161">
        <v>9.02</v>
      </c>
      <c r="F228" s="161"/>
      <c r="G228" s="30" t="s">
        <v>10</v>
      </c>
      <c r="H228" s="15">
        <v>1</v>
      </c>
      <c r="I228" s="32">
        <v>94.45</v>
      </c>
      <c r="J228" s="32">
        <v>94.45</v>
      </c>
    </row>
    <row r="229" spans="1:10" ht="30" customHeight="1" x14ac:dyDescent="0.2">
      <c r="A229" s="25" t="s">
        <v>558</v>
      </c>
      <c r="B229" s="27" t="s">
        <v>559</v>
      </c>
      <c r="C229" s="25" t="s">
        <v>377</v>
      </c>
      <c r="D229" s="25" t="s">
        <v>560</v>
      </c>
      <c r="E229" s="157" t="s">
        <v>561</v>
      </c>
      <c r="F229" s="157"/>
      <c r="G229" s="26" t="s">
        <v>562</v>
      </c>
      <c r="H229" s="18">
        <v>1.4</v>
      </c>
      <c r="I229" s="28">
        <v>16.57</v>
      </c>
      <c r="J229" s="28">
        <v>23.198</v>
      </c>
    </row>
    <row r="230" spans="1:10" ht="0.95" customHeight="1" x14ac:dyDescent="0.2">
      <c r="A230" s="25" t="s">
        <v>558</v>
      </c>
      <c r="B230" s="27" t="s">
        <v>563</v>
      </c>
      <c r="C230" s="25" t="s">
        <v>377</v>
      </c>
      <c r="D230" s="25" t="s">
        <v>564</v>
      </c>
      <c r="E230" s="157" t="s">
        <v>561</v>
      </c>
      <c r="F230" s="157"/>
      <c r="G230" s="26" t="s">
        <v>562</v>
      </c>
      <c r="H230" s="18">
        <v>1.4</v>
      </c>
      <c r="I230" s="28">
        <v>13.62</v>
      </c>
      <c r="J230" s="28">
        <v>19.068000000000001</v>
      </c>
    </row>
    <row r="231" spans="1:10" ht="18" customHeight="1" x14ac:dyDescent="0.2">
      <c r="A231" s="25" t="s">
        <v>558</v>
      </c>
      <c r="B231" s="27" t="s">
        <v>595</v>
      </c>
      <c r="C231" s="25" t="s">
        <v>377</v>
      </c>
      <c r="D231" s="25" t="s">
        <v>596</v>
      </c>
      <c r="E231" s="157" t="s">
        <v>561</v>
      </c>
      <c r="F231" s="157"/>
      <c r="G231" s="26" t="s">
        <v>562</v>
      </c>
      <c r="H231" s="18">
        <v>0.3</v>
      </c>
      <c r="I231" s="28">
        <v>13.62</v>
      </c>
      <c r="J231" s="28">
        <v>4.0860000000000003</v>
      </c>
    </row>
    <row r="232" spans="1:10" ht="24" customHeight="1" x14ac:dyDescent="0.2">
      <c r="A232" s="25" t="s">
        <v>558</v>
      </c>
      <c r="B232" s="27" t="s">
        <v>676</v>
      </c>
      <c r="C232" s="25" t="s">
        <v>377</v>
      </c>
      <c r="D232" s="25" t="s">
        <v>677</v>
      </c>
      <c r="E232" s="157" t="s">
        <v>567</v>
      </c>
      <c r="F232" s="157"/>
      <c r="G232" s="26" t="s">
        <v>678</v>
      </c>
      <c r="H232" s="18">
        <v>20.593</v>
      </c>
      <c r="I232" s="28">
        <v>0.43</v>
      </c>
      <c r="J232" s="28">
        <v>8.8549900000000008</v>
      </c>
    </row>
    <row r="233" spans="1:10" ht="24" customHeight="1" x14ac:dyDescent="0.2">
      <c r="A233" s="25" t="s">
        <v>558</v>
      </c>
      <c r="B233" s="27" t="s">
        <v>679</v>
      </c>
      <c r="C233" s="25" t="s">
        <v>377</v>
      </c>
      <c r="D233" s="25" t="s">
        <v>680</v>
      </c>
      <c r="E233" s="157" t="s">
        <v>567</v>
      </c>
      <c r="F233" s="157"/>
      <c r="G233" s="26" t="s">
        <v>75</v>
      </c>
      <c r="H233" s="18">
        <v>1.53</v>
      </c>
      <c r="I233" s="28">
        <v>4.4400000000000004</v>
      </c>
      <c r="J233" s="28">
        <v>6.7931999999999997</v>
      </c>
    </row>
    <row r="234" spans="1:10" ht="24" customHeight="1" x14ac:dyDescent="0.2">
      <c r="A234" s="25" t="s">
        <v>558</v>
      </c>
      <c r="B234" s="27" t="s">
        <v>597</v>
      </c>
      <c r="C234" s="25" t="s">
        <v>377</v>
      </c>
      <c r="D234" s="25" t="s">
        <v>598</v>
      </c>
      <c r="E234" s="157" t="s">
        <v>567</v>
      </c>
      <c r="F234" s="157"/>
      <c r="G234" s="26" t="s">
        <v>10</v>
      </c>
      <c r="H234" s="18">
        <v>0.48</v>
      </c>
      <c r="I234" s="28">
        <v>49.67</v>
      </c>
      <c r="J234" s="28">
        <v>23.8416</v>
      </c>
    </row>
    <row r="235" spans="1:10" ht="24" customHeight="1" x14ac:dyDescent="0.2">
      <c r="A235" s="25" t="s">
        <v>558</v>
      </c>
      <c r="B235" s="27" t="s">
        <v>681</v>
      </c>
      <c r="C235" s="25" t="s">
        <v>377</v>
      </c>
      <c r="D235" s="25" t="s">
        <v>682</v>
      </c>
      <c r="E235" s="157" t="s">
        <v>567</v>
      </c>
      <c r="F235" s="157"/>
      <c r="G235" s="26" t="s">
        <v>10</v>
      </c>
      <c r="H235" s="18">
        <v>0.43</v>
      </c>
      <c r="I235" s="28">
        <v>15.12</v>
      </c>
      <c r="J235" s="28">
        <v>6.5015999999999998</v>
      </c>
    </row>
    <row r="236" spans="1:10" ht="24" customHeight="1" x14ac:dyDescent="0.2">
      <c r="A236" s="25" t="s">
        <v>558</v>
      </c>
      <c r="B236" s="27" t="s">
        <v>572</v>
      </c>
      <c r="C236" s="25" t="s">
        <v>377</v>
      </c>
      <c r="D236" s="25" t="s">
        <v>573</v>
      </c>
      <c r="E236" s="157" t="s">
        <v>567</v>
      </c>
      <c r="F236" s="157"/>
      <c r="G236" s="26" t="s">
        <v>70</v>
      </c>
      <c r="H236" s="18">
        <v>0.25</v>
      </c>
      <c r="I236" s="28">
        <v>8.11</v>
      </c>
      <c r="J236" s="28">
        <v>2.0274999999999999</v>
      </c>
    </row>
    <row r="237" spans="1:10" ht="24" customHeight="1" x14ac:dyDescent="0.2">
      <c r="A237" s="25" t="s">
        <v>558</v>
      </c>
      <c r="B237" s="27" t="s">
        <v>683</v>
      </c>
      <c r="C237" s="25" t="s">
        <v>377</v>
      </c>
      <c r="D237" s="25" t="s">
        <v>684</v>
      </c>
      <c r="E237" s="157" t="s">
        <v>567</v>
      </c>
      <c r="F237" s="157"/>
      <c r="G237" s="26" t="s">
        <v>685</v>
      </c>
      <c r="H237" s="18">
        <v>0.01</v>
      </c>
      <c r="I237" s="28">
        <v>8.23</v>
      </c>
      <c r="J237" s="28">
        <v>8.2299999999999998E-2</v>
      </c>
    </row>
    <row r="238" spans="1:10" ht="24" customHeight="1" x14ac:dyDescent="0.2">
      <c r="A238" s="35"/>
      <c r="B238" s="35"/>
      <c r="C238" s="35"/>
      <c r="D238" s="35"/>
      <c r="E238" s="35" t="s">
        <v>576</v>
      </c>
      <c r="F238" s="20">
        <v>46.36</v>
      </c>
      <c r="G238" s="35" t="s">
        <v>577</v>
      </c>
      <c r="H238" s="20">
        <v>0</v>
      </c>
      <c r="I238" s="35" t="s">
        <v>578</v>
      </c>
      <c r="J238" s="20">
        <v>46.36</v>
      </c>
    </row>
    <row r="239" spans="1:10" ht="24" customHeight="1" x14ac:dyDescent="0.2">
      <c r="A239" s="35"/>
      <c r="B239" s="35"/>
      <c r="C239" s="35"/>
      <c r="D239" s="35"/>
      <c r="E239" s="35" t="s">
        <v>579</v>
      </c>
      <c r="F239" s="20">
        <v>27.220490000000002</v>
      </c>
      <c r="G239" s="35"/>
      <c r="H239" s="158" t="s">
        <v>580</v>
      </c>
      <c r="I239" s="158"/>
      <c r="J239" s="20">
        <v>121.67</v>
      </c>
    </row>
    <row r="240" spans="1:10" ht="24" customHeight="1" thickBot="1" x14ac:dyDescent="0.25">
      <c r="A240" s="33"/>
      <c r="B240" s="33"/>
      <c r="C240" s="33"/>
      <c r="D240" s="33"/>
      <c r="E240" s="33"/>
      <c r="F240" s="33"/>
      <c r="G240" s="33" t="s">
        <v>581</v>
      </c>
      <c r="H240" s="19">
        <v>1787.85</v>
      </c>
      <c r="I240" s="33" t="s">
        <v>582</v>
      </c>
      <c r="J240" s="36">
        <v>217527.71</v>
      </c>
    </row>
    <row r="241" spans="1:10" ht="24" customHeight="1" thickTop="1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</row>
    <row r="242" spans="1:10" ht="15" x14ac:dyDescent="0.2">
      <c r="A242" s="10" t="s">
        <v>78</v>
      </c>
      <c r="B242" s="11" t="s">
        <v>371</v>
      </c>
      <c r="C242" s="10" t="s">
        <v>372</v>
      </c>
      <c r="D242" s="10" t="s">
        <v>1</v>
      </c>
      <c r="E242" s="160" t="s">
        <v>556</v>
      </c>
      <c r="F242" s="160"/>
      <c r="G242" s="9" t="s">
        <v>2</v>
      </c>
      <c r="H242" s="11" t="s">
        <v>3</v>
      </c>
      <c r="I242" s="11" t="s">
        <v>373</v>
      </c>
      <c r="J242" s="11" t="s">
        <v>375</v>
      </c>
    </row>
    <row r="243" spans="1:10" ht="14.25" customHeight="1" x14ac:dyDescent="0.2">
      <c r="A243" s="29" t="s">
        <v>557</v>
      </c>
      <c r="B243" s="31" t="s">
        <v>395</v>
      </c>
      <c r="C243" s="29" t="s">
        <v>377</v>
      </c>
      <c r="D243" s="29" t="s">
        <v>65</v>
      </c>
      <c r="E243" s="161">
        <v>11.01</v>
      </c>
      <c r="F243" s="161"/>
      <c r="G243" s="30" t="s">
        <v>34</v>
      </c>
      <c r="H243" s="15">
        <v>1</v>
      </c>
      <c r="I243" s="32">
        <v>358.96</v>
      </c>
      <c r="J243" s="32">
        <v>358.96</v>
      </c>
    </row>
    <row r="244" spans="1:10" ht="30" customHeight="1" x14ac:dyDescent="0.2">
      <c r="A244" s="25" t="s">
        <v>558</v>
      </c>
      <c r="B244" s="27" t="s">
        <v>661</v>
      </c>
      <c r="C244" s="25" t="s">
        <v>377</v>
      </c>
      <c r="D244" s="25" t="s">
        <v>662</v>
      </c>
      <c r="E244" s="157" t="s">
        <v>567</v>
      </c>
      <c r="F244" s="157"/>
      <c r="G244" s="26" t="s">
        <v>34</v>
      </c>
      <c r="H244" s="18">
        <v>1.03</v>
      </c>
      <c r="I244" s="28">
        <v>348.5</v>
      </c>
      <c r="J244" s="28">
        <v>358.95499999999998</v>
      </c>
    </row>
    <row r="245" spans="1:10" ht="0.95" customHeight="1" x14ac:dyDescent="0.2">
      <c r="A245" s="35"/>
      <c r="B245" s="35"/>
      <c r="C245" s="35"/>
      <c r="D245" s="35"/>
      <c r="E245" s="35" t="s">
        <v>576</v>
      </c>
      <c r="F245" s="20">
        <v>0</v>
      </c>
      <c r="G245" s="35" t="s">
        <v>577</v>
      </c>
      <c r="H245" s="20">
        <v>0</v>
      </c>
      <c r="I245" s="35" t="s">
        <v>578</v>
      </c>
      <c r="J245" s="20">
        <v>0</v>
      </c>
    </row>
    <row r="246" spans="1:10" ht="18" customHeight="1" x14ac:dyDescent="0.2">
      <c r="A246" s="35"/>
      <c r="B246" s="35"/>
      <c r="C246" s="35"/>
      <c r="D246" s="35"/>
      <c r="E246" s="35" t="s">
        <v>579</v>
      </c>
      <c r="F246" s="20">
        <v>103.45227199999999</v>
      </c>
      <c r="G246" s="35"/>
      <c r="H246" s="158" t="s">
        <v>580</v>
      </c>
      <c r="I246" s="158"/>
      <c r="J246" s="20">
        <v>462.41</v>
      </c>
    </row>
    <row r="247" spans="1:10" ht="24" customHeight="1" thickBot="1" x14ac:dyDescent="0.25">
      <c r="A247" s="33"/>
      <c r="B247" s="33"/>
      <c r="C247" s="33"/>
      <c r="D247" s="33"/>
      <c r="E247" s="33"/>
      <c r="F247" s="33"/>
      <c r="G247" s="33" t="s">
        <v>581</v>
      </c>
      <c r="H247" s="19">
        <v>199.19</v>
      </c>
      <c r="I247" s="33" t="s">
        <v>582</v>
      </c>
      <c r="J247" s="36">
        <v>92107.45</v>
      </c>
    </row>
    <row r="248" spans="1:10" ht="24" customHeight="1" thickTop="1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</row>
    <row r="249" spans="1:10" ht="15" x14ac:dyDescent="0.2">
      <c r="A249" s="10" t="s">
        <v>79</v>
      </c>
      <c r="B249" s="11" t="s">
        <v>371</v>
      </c>
      <c r="C249" s="10" t="s">
        <v>372</v>
      </c>
      <c r="D249" s="10" t="s">
        <v>1</v>
      </c>
      <c r="E249" s="160" t="s">
        <v>556</v>
      </c>
      <c r="F249" s="160"/>
      <c r="G249" s="9" t="s">
        <v>2</v>
      </c>
      <c r="H249" s="11" t="s">
        <v>3</v>
      </c>
      <c r="I249" s="11" t="s">
        <v>373</v>
      </c>
      <c r="J249" s="11" t="s">
        <v>375</v>
      </c>
    </row>
    <row r="250" spans="1:10" ht="14.25" customHeight="1" x14ac:dyDescent="0.2">
      <c r="A250" s="29" t="s">
        <v>557</v>
      </c>
      <c r="B250" s="31" t="s">
        <v>396</v>
      </c>
      <c r="C250" s="29" t="s">
        <v>377</v>
      </c>
      <c r="D250" s="29" t="s">
        <v>67</v>
      </c>
      <c r="E250" s="161">
        <v>11.16</v>
      </c>
      <c r="F250" s="161"/>
      <c r="G250" s="30" t="s">
        <v>34</v>
      </c>
      <c r="H250" s="15">
        <v>1</v>
      </c>
      <c r="I250" s="32">
        <v>122.38</v>
      </c>
      <c r="J250" s="32">
        <v>122.38</v>
      </c>
    </row>
    <row r="251" spans="1:10" ht="30" customHeight="1" x14ac:dyDescent="0.2">
      <c r="A251" s="25" t="s">
        <v>558</v>
      </c>
      <c r="B251" s="27" t="s">
        <v>663</v>
      </c>
      <c r="C251" s="25" t="s">
        <v>377</v>
      </c>
      <c r="D251" s="25" t="s">
        <v>664</v>
      </c>
      <c r="E251" s="157" t="s">
        <v>561</v>
      </c>
      <c r="F251" s="157"/>
      <c r="G251" s="26" t="s">
        <v>562</v>
      </c>
      <c r="H251" s="18">
        <v>2</v>
      </c>
      <c r="I251" s="28">
        <v>16.57</v>
      </c>
      <c r="J251" s="28">
        <v>33.14</v>
      </c>
    </row>
    <row r="252" spans="1:10" ht="0.95" customHeight="1" x14ac:dyDescent="0.2">
      <c r="A252" s="25" t="s">
        <v>558</v>
      </c>
      <c r="B252" s="27" t="s">
        <v>595</v>
      </c>
      <c r="C252" s="25" t="s">
        <v>377</v>
      </c>
      <c r="D252" s="25" t="s">
        <v>596</v>
      </c>
      <c r="E252" s="157" t="s">
        <v>561</v>
      </c>
      <c r="F252" s="157"/>
      <c r="G252" s="26" t="s">
        <v>562</v>
      </c>
      <c r="H252" s="18">
        <v>4</v>
      </c>
      <c r="I252" s="28">
        <v>13.62</v>
      </c>
      <c r="J252" s="28">
        <v>54.48</v>
      </c>
    </row>
    <row r="253" spans="1:10" ht="31.5" customHeight="1" x14ac:dyDescent="0.2">
      <c r="A253" s="25" t="s">
        <v>558</v>
      </c>
      <c r="B253" s="27" t="s">
        <v>665</v>
      </c>
      <c r="C253" s="25" t="s">
        <v>377</v>
      </c>
      <c r="D253" s="25" t="s">
        <v>666</v>
      </c>
      <c r="E253" s="157" t="s">
        <v>567</v>
      </c>
      <c r="F253" s="157"/>
      <c r="G253" s="26" t="s">
        <v>34</v>
      </c>
      <c r="H253" s="18">
        <v>1</v>
      </c>
      <c r="I253" s="28">
        <v>34.76</v>
      </c>
      <c r="J253" s="28">
        <v>34.76</v>
      </c>
    </row>
    <row r="254" spans="1:10" ht="24" customHeight="1" x14ac:dyDescent="0.2">
      <c r="A254" s="35"/>
      <c r="B254" s="35"/>
      <c r="C254" s="35"/>
      <c r="D254" s="35"/>
      <c r="E254" s="35" t="s">
        <v>576</v>
      </c>
      <c r="F254" s="20">
        <v>87.62</v>
      </c>
      <c r="G254" s="35" t="s">
        <v>577</v>
      </c>
      <c r="H254" s="20">
        <v>0</v>
      </c>
      <c r="I254" s="35" t="s">
        <v>578</v>
      </c>
      <c r="J254" s="20">
        <v>87.62</v>
      </c>
    </row>
    <row r="255" spans="1:10" ht="24" customHeight="1" x14ac:dyDescent="0.2">
      <c r="A255" s="35"/>
      <c r="B255" s="35"/>
      <c r="C255" s="35"/>
      <c r="D255" s="35"/>
      <c r="E255" s="35" t="s">
        <v>579</v>
      </c>
      <c r="F255" s="20">
        <v>35.269916000000002</v>
      </c>
      <c r="G255" s="35"/>
      <c r="H255" s="158" t="s">
        <v>580</v>
      </c>
      <c r="I255" s="158"/>
      <c r="J255" s="20">
        <v>157.65</v>
      </c>
    </row>
    <row r="256" spans="1:10" ht="24" customHeight="1" thickBot="1" x14ac:dyDescent="0.25">
      <c r="A256" s="33"/>
      <c r="B256" s="33"/>
      <c r="C256" s="33"/>
      <c r="D256" s="33"/>
      <c r="E256" s="33"/>
      <c r="F256" s="33"/>
      <c r="G256" s="33" t="s">
        <v>581</v>
      </c>
      <c r="H256" s="19">
        <v>199.19</v>
      </c>
      <c r="I256" s="33" t="s">
        <v>582</v>
      </c>
      <c r="J256" s="36">
        <v>31402.3</v>
      </c>
    </row>
    <row r="257" spans="1:10" ht="24" customHeight="1" thickTop="1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</row>
    <row r="258" spans="1:10" ht="15" x14ac:dyDescent="0.2">
      <c r="A258" s="10" t="s">
        <v>80</v>
      </c>
      <c r="B258" s="11" t="s">
        <v>371</v>
      </c>
      <c r="C258" s="10" t="s">
        <v>372</v>
      </c>
      <c r="D258" s="10" t="s">
        <v>1</v>
      </c>
      <c r="E258" s="160" t="s">
        <v>556</v>
      </c>
      <c r="F258" s="160"/>
      <c r="G258" s="9" t="s">
        <v>2</v>
      </c>
      <c r="H258" s="11" t="s">
        <v>3</v>
      </c>
      <c r="I258" s="11" t="s">
        <v>373</v>
      </c>
      <c r="J258" s="11" t="s">
        <v>375</v>
      </c>
    </row>
    <row r="259" spans="1:10" ht="14.25" customHeight="1" x14ac:dyDescent="0.2">
      <c r="A259" s="29" t="s">
        <v>557</v>
      </c>
      <c r="B259" s="31" t="s">
        <v>397</v>
      </c>
      <c r="C259" s="29" t="s">
        <v>377</v>
      </c>
      <c r="D259" s="29" t="s">
        <v>69</v>
      </c>
      <c r="E259" s="161">
        <v>10.01</v>
      </c>
      <c r="F259" s="161"/>
      <c r="G259" s="30" t="s">
        <v>70</v>
      </c>
      <c r="H259" s="15">
        <v>1</v>
      </c>
      <c r="I259" s="32">
        <v>6.24</v>
      </c>
      <c r="J259" s="32">
        <v>6.24</v>
      </c>
    </row>
    <row r="260" spans="1:10" ht="30" customHeight="1" x14ac:dyDescent="0.2">
      <c r="A260" s="25" t="s">
        <v>558</v>
      </c>
      <c r="B260" s="27" t="s">
        <v>667</v>
      </c>
      <c r="C260" s="25" t="s">
        <v>377</v>
      </c>
      <c r="D260" s="25" t="s">
        <v>668</v>
      </c>
      <c r="E260" s="157" t="s">
        <v>561</v>
      </c>
      <c r="F260" s="157"/>
      <c r="G260" s="26" t="s">
        <v>562</v>
      </c>
      <c r="H260" s="18">
        <v>0.04</v>
      </c>
      <c r="I260" s="28">
        <v>16.57</v>
      </c>
      <c r="J260" s="28">
        <v>0.66279999999999994</v>
      </c>
    </row>
    <row r="261" spans="1:10" ht="0.95" customHeight="1" x14ac:dyDescent="0.2">
      <c r="A261" s="25" t="s">
        <v>558</v>
      </c>
      <c r="B261" s="27" t="s">
        <v>669</v>
      </c>
      <c r="C261" s="25" t="s">
        <v>377</v>
      </c>
      <c r="D261" s="25" t="s">
        <v>670</v>
      </c>
      <c r="E261" s="157" t="s">
        <v>561</v>
      </c>
      <c r="F261" s="157"/>
      <c r="G261" s="26" t="s">
        <v>562</v>
      </c>
      <c r="H261" s="18">
        <v>0.08</v>
      </c>
      <c r="I261" s="28">
        <v>13.62</v>
      </c>
      <c r="J261" s="28">
        <v>1.0895999999999999</v>
      </c>
    </row>
    <row r="262" spans="1:10" ht="18" customHeight="1" x14ac:dyDescent="0.2">
      <c r="A262" s="25" t="s">
        <v>558</v>
      </c>
      <c r="B262" s="27" t="s">
        <v>671</v>
      </c>
      <c r="C262" s="25" t="s">
        <v>377</v>
      </c>
      <c r="D262" s="25" t="s">
        <v>672</v>
      </c>
      <c r="E262" s="157" t="s">
        <v>567</v>
      </c>
      <c r="F262" s="157"/>
      <c r="G262" s="26" t="s">
        <v>70</v>
      </c>
      <c r="H262" s="18">
        <v>1.1000000000000001</v>
      </c>
      <c r="I262" s="28">
        <v>3.85</v>
      </c>
      <c r="J262" s="28">
        <v>4.2350000000000003</v>
      </c>
    </row>
    <row r="263" spans="1:10" ht="24" customHeight="1" x14ac:dyDescent="0.2">
      <c r="A263" s="25" t="s">
        <v>558</v>
      </c>
      <c r="B263" s="27" t="s">
        <v>673</v>
      </c>
      <c r="C263" s="25" t="s">
        <v>377</v>
      </c>
      <c r="D263" s="25" t="s">
        <v>674</v>
      </c>
      <c r="E263" s="157" t="s">
        <v>567</v>
      </c>
      <c r="F263" s="157"/>
      <c r="G263" s="26" t="s">
        <v>70</v>
      </c>
      <c r="H263" s="18">
        <v>0.03</v>
      </c>
      <c r="I263" s="28">
        <v>8.27</v>
      </c>
      <c r="J263" s="28">
        <v>0.24809999999999999</v>
      </c>
    </row>
    <row r="264" spans="1:10" ht="24" customHeight="1" x14ac:dyDescent="0.2">
      <c r="A264" s="35"/>
      <c r="B264" s="35"/>
      <c r="C264" s="35"/>
      <c r="D264" s="35"/>
      <c r="E264" s="35" t="s">
        <v>576</v>
      </c>
      <c r="F264" s="20">
        <v>1.75</v>
      </c>
      <c r="G264" s="35" t="s">
        <v>577</v>
      </c>
      <c r="H264" s="20">
        <v>0</v>
      </c>
      <c r="I264" s="35" t="s">
        <v>578</v>
      </c>
      <c r="J264" s="20">
        <v>1.75</v>
      </c>
    </row>
    <row r="265" spans="1:10" ht="24" customHeight="1" x14ac:dyDescent="0.2">
      <c r="A265" s="35"/>
      <c r="B265" s="35"/>
      <c r="C265" s="35"/>
      <c r="D265" s="35"/>
      <c r="E265" s="35" t="s">
        <v>579</v>
      </c>
      <c r="F265" s="20">
        <v>1.798368</v>
      </c>
      <c r="G265" s="35"/>
      <c r="H265" s="158" t="s">
        <v>580</v>
      </c>
      <c r="I265" s="158"/>
      <c r="J265" s="20">
        <v>8.0399999999999991</v>
      </c>
    </row>
    <row r="266" spans="1:10" ht="36" customHeight="1" thickBot="1" x14ac:dyDescent="0.25">
      <c r="A266" s="33"/>
      <c r="B266" s="33"/>
      <c r="C266" s="33"/>
      <c r="D266" s="33"/>
      <c r="E266" s="33"/>
      <c r="F266" s="33"/>
      <c r="G266" s="33" t="s">
        <v>581</v>
      </c>
      <c r="H266" s="19">
        <v>22078.03</v>
      </c>
      <c r="I266" s="33" t="s">
        <v>582</v>
      </c>
      <c r="J266" s="36">
        <v>177507.36</v>
      </c>
    </row>
    <row r="267" spans="1:10" ht="15" thickTop="1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</row>
    <row r="268" spans="1:10" ht="14.25" customHeight="1" x14ac:dyDescent="0.2">
      <c r="A268" s="10" t="s">
        <v>81</v>
      </c>
      <c r="B268" s="11" t="s">
        <v>371</v>
      </c>
      <c r="C268" s="10" t="s">
        <v>372</v>
      </c>
      <c r="D268" s="10" t="s">
        <v>1</v>
      </c>
      <c r="E268" s="160" t="s">
        <v>556</v>
      </c>
      <c r="F268" s="160"/>
      <c r="G268" s="9" t="s">
        <v>2</v>
      </c>
      <c r="H268" s="11" t="s">
        <v>3</v>
      </c>
      <c r="I268" s="11" t="s">
        <v>373</v>
      </c>
      <c r="J268" s="11" t="s">
        <v>375</v>
      </c>
    </row>
    <row r="269" spans="1:10" ht="30" customHeight="1" x14ac:dyDescent="0.2">
      <c r="A269" s="29" t="s">
        <v>557</v>
      </c>
      <c r="B269" s="31" t="s">
        <v>2247</v>
      </c>
      <c r="C269" s="29" t="s">
        <v>432</v>
      </c>
      <c r="D269" s="29" t="s">
        <v>2248</v>
      </c>
      <c r="E269" s="161" t="s">
        <v>2254</v>
      </c>
      <c r="F269" s="161"/>
      <c r="G269" s="30" t="s">
        <v>552</v>
      </c>
      <c r="H269" s="15">
        <v>1</v>
      </c>
      <c r="I269" s="32">
        <v>54.79</v>
      </c>
      <c r="J269" s="32">
        <v>54.79</v>
      </c>
    </row>
    <row r="270" spans="1:10" ht="0.95" customHeight="1" x14ac:dyDescent="0.2">
      <c r="A270" s="25" t="s">
        <v>558</v>
      </c>
      <c r="B270" s="27" t="s">
        <v>2255</v>
      </c>
      <c r="C270" s="25" t="s">
        <v>432</v>
      </c>
      <c r="D270" s="25" t="s">
        <v>2256</v>
      </c>
      <c r="E270" s="157" t="s">
        <v>610</v>
      </c>
      <c r="F270" s="157"/>
      <c r="G270" s="26" t="s">
        <v>552</v>
      </c>
      <c r="H270" s="18">
        <v>1</v>
      </c>
      <c r="I270" s="28">
        <v>54.44</v>
      </c>
      <c r="J270" s="28">
        <v>54.44</v>
      </c>
    </row>
    <row r="271" spans="1:10" ht="18" customHeight="1" x14ac:dyDescent="0.2">
      <c r="A271" s="25" t="s">
        <v>558</v>
      </c>
      <c r="B271" s="27" t="s">
        <v>2257</v>
      </c>
      <c r="C271" s="25" t="s">
        <v>382</v>
      </c>
      <c r="D271" s="25" t="s">
        <v>2258</v>
      </c>
      <c r="E271" s="157" t="s">
        <v>561</v>
      </c>
      <c r="F271" s="157"/>
      <c r="G271" s="26" t="s">
        <v>23</v>
      </c>
      <c r="H271" s="18">
        <v>0.03</v>
      </c>
      <c r="I271" s="28">
        <v>11.73</v>
      </c>
      <c r="J271" s="28">
        <v>0.35189999999999999</v>
      </c>
    </row>
    <row r="272" spans="1:10" ht="24" customHeight="1" x14ac:dyDescent="0.2">
      <c r="A272" s="35"/>
      <c r="B272" s="35"/>
      <c r="C272" s="35"/>
      <c r="D272" s="35"/>
      <c r="E272" s="35" t="s">
        <v>576</v>
      </c>
      <c r="F272" s="20">
        <v>0.35</v>
      </c>
      <c r="G272" s="35" t="s">
        <v>577</v>
      </c>
      <c r="H272" s="20">
        <v>0</v>
      </c>
      <c r="I272" s="35" t="s">
        <v>578</v>
      </c>
      <c r="J272" s="20">
        <v>0.35</v>
      </c>
    </row>
    <row r="273" spans="1:10" ht="24" customHeight="1" x14ac:dyDescent="0.2">
      <c r="A273" s="35"/>
      <c r="B273" s="35"/>
      <c r="C273" s="35"/>
      <c r="D273" s="35"/>
      <c r="E273" s="35" t="s">
        <v>579</v>
      </c>
      <c r="F273" s="20">
        <v>15.790478</v>
      </c>
      <c r="G273" s="35"/>
      <c r="H273" s="158" t="s">
        <v>580</v>
      </c>
      <c r="I273" s="158"/>
      <c r="J273" s="20">
        <v>70.58</v>
      </c>
    </row>
    <row r="274" spans="1:10" ht="24" customHeight="1" thickBot="1" x14ac:dyDescent="0.25">
      <c r="A274" s="33"/>
      <c r="B274" s="33"/>
      <c r="C274" s="33"/>
      <c r="D274" s="33"/>
      <c r="E274" s="33"/>
      <c r="F274" s="33"/>
      <c r="G274" s="33" t="s">
        <v>581</v>
      </c>
      <c r="H274" s="19">
        <v>697.18</v>
      </c>
      <c r="I274" s="33" t="s">
        <v>582</v>
      </c>
      <c r="J274" s="36">
        <v>49206.96</v>
      </c>
    </row>
    <row r="275" spans="1:10" ht="24" customHeight="1" thickTop="1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</row>
    <row r="276" spans="1:10" ht="24" customHeight="1" x14ac:dyDescent="0.2">
      <c r="A276" s="12" t="s">
        <v>82</v>
      </c>
      <c r="B276" s="12"/>
      <c r="C276" s="12"/>
      <c r="D276" s="12" t="s">
        <v>83</v>
      </c>
      <c r="E276" s="12"/>
      <c r="F276" s="159"/>
      <c r="G276" s="159"/>
      <c r="H276" s="13"/>
      <c r="I276" s="12"/>
      <c r="J276" s="14">
        <v>46441.22</v>
      </c>
    </row>
    <row r="277" spans="1:10" x14ac:dyDescent="0.2">
      <c r="A277" s="12" t="s">
        <v>84</v>
      </c>
      <c r="B277" s="12"/>
      <c r="C277" s="12"/>
      <c r="D277" s="12" t="s">
        <v>46</v>
      </c>
      <c r="E277" s="12"/>
      <c r="F277" s="159"/>
      <c r="G277" s="159"/>
      <c r="H277" s="13"/>
      <c r="I277" s="12"/>
      <c r="J277" s="14">
        <v>2660.65</v>
      </c>
    </row>
    <row r="278" spans="1:10" ht="14.25" customHeight="1" x14ac:dyDescent="0.2">
      <c r="A278" s="10" t="s">
        <v>85</v>
      </c>
      <c r="B278" s="11" t="s">
        <v>371</v>
      </c>
      <c r="C278" s="10" t="s">
        <v>372</v>
      </c>
      <c r="D278" s="10" t="s">
        <v>1</v>
      </c>
      <c r="E278" s="160" t="s">
        <v>556</v>
      </c>
      <c r="F278" s="160"/>
      <c r="G278" s="9" t="s">
        <v>2</v>
      </c>
      <c r="H278" s="11" t="s">
        <v>3</v>
      </c>
      <c r="I278" s="11" t="s">
        <v>373</v>
      </c>
      <c r="J278" s="11" t="s">
        <v>375</v>
      </c>
    </row>
    <row r="279" spans="1:10" ht="30" customHeight="1" x14ac:dyDescent="0.2">
      <c r="A279" s="29" t="s">
        <v>557</v>
      </c>
      <c r="B279" s="31" t="s">
        <v>400</v>
      </c>
      <c r="C279" s="29" t="s">
        <v>377</v>
      </c>
      <c r="D279" s="29" t="s">
        <v>86</v>
      </c>
      <c r="E279" s="161">
        <v>7.02</v>
      </c>
      <c r="F279" s="161"/>
      <c r="G279" s="30" t="s">
        <v>34</v>
      </c>
      <c r="H279" s="15">
        <v>1</v>
      </c>
      <c r="I279" s="32">
        <v>6.72</v>
      </c>
      <c r="J279" s="32">
        <v>6.72</v>
      </c>
    </row>
    <row r="280" spans="1:10" ht="0.95" customHeight="1" x14ac:dyDescent="0.2">
      <c r="A280" s="25" t="s">
        <v>558</v>
      </c>
      <c r="B280" s="27" t="s">
        <v>595</v>
      </c>
      <c r="C280" s="25" t="s">
        <v>377</v>
      </c>
      <c r="D280" s="25" t="s">
        <v>596</v>
      </c>
      <c r="E280" s="157" t="s">
        <v>561</v>
      </c>
      <c r="F280" s="157"/>
      <c r="G280" s="26" t="s">
        <v>562</v>
      </c>
      <c r="H280" s="18">
        <v>6.4399999999999999E-2</v>
      </c>
      <c r="I280" s="28">
        <v>13.62</v>
      </c>
      <c r="J280" s="28">
        <v>0.87712800000000002</v>
      </c>
    </row>
    <row r="281" spans="1:10" ht="24" customHeight="1" x14ac:dyDescent="0.2">
      <c r="A281" s="25" t="s">
        <v>558</v>
      </c>
      <c r="B281" s="27" t="s">
        <v>649</v>
      </c>
      <c r="C281" s="25" t="s">
        <v>377</v>
      </c>
      <c r="D281" s="25" t="s">
        <v>650</v>
      </c>
      <c r="E281" s="157" t="s">
        <v>567</v>
      </c>
      <c r="F281" s="157"/>
      <c r="G281" s="26" t="s">
        <v>562</v>
      </c>
      <c r="H281" s="18">
        <v>6.4399999999999999E-2</v>
      </c>
      <c r="I281" s="28">
        <v>90.67</v>
      </c>
      <c r="J281" s="28">
        <v>5.8391479999999998</v>
      </c>
    </row>
    <row r="282" spans="1:10" ht="24" customHeight="1" x14ac:dyDescent="0.2">
      <c r="A282" s="35"/>
      <c r="B282" s="35"/>
      <c r="C282" s="35"/>
      <c r="D282" s="35"/>
      <c r="E282" s="35" t="s">
        <v>576</v>
      </c>
      <c r="F282" s="20">
        <v>0.88</v>
      </c>
      <c r="G282" s="35" t="s">
        <v>577</v>
      </c>
      <c r="H282" s="20">
        <v>0</v>
      </c>
      <c r="I282" s="35" t="s">
        <v>578</v>
      </c>
      <c r="J282" s="20">
        <v>0.88</v>
      </c>
    </row>
    <row r="283" spans="1:10" ht="18" customHeight="1" x14ac:dyDescent="0.2">
      <c r="A283" s="35"/>
      <c r="B283" s="35"/>
      <c r="C283" s="35"/>
      <c r="D283" s="35"/>
      <c r="E283" s="35" t="s">
        <v>579</v>
      </c>
      <c r="F283" s="20">
        <v>1.936704</v>
      </c>
      <c r="G283" s="35"/>
      <c r="H283" s="158" t="s">
        <v>580</v>
      </c>
      <c r="I283" s="158"/>
      <c r="J283" s="20">
        <v>8.66</v>
      </c>
    </row>
    <row r="284" spans="1:10" ht="24" customHeight="1" thickBot="1" x14ac:dyDescent="0.25">
      <c r="A284" s="33"/>
      <c r="B284" s="33"/>
      <c r="C284" s="33"/>
      <c r="D284" s="33"/>
      <c r="E284" s="33"/>
      <c r="F284" s="33"/>
      <c r="G284" s="33" t="s">
        <v>581</v>
      </c>
      <c r="H284" s="19">
        <v>54.25</v>
      </c>
      <c r="I284" s="33" t="s">
        <v>582</v>
      </c>
      <c r="J284" s="36">
        <v>469.81</v>
      </c>
    </row>
    <row r="285" spans="1:10" ht="24" customHeight="1" thickTop="1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</row>
    <row r="286" spans="1:10" ht="24" customHeight="1" x14ac:dyDescent="0.2">
      <c r="A286" s="10" t="s">
        <v>87</v>
      </c>
      <c r="B286" s="11" t="s">
        <v>371</v>
      </c>
      <c r="C286" s="10" t="s">
        <v>372</v>
      </c>
      <c r="D286" s="10" t="s">
        <v>1</v>
      </c>
      <c r="E286" s="160" t="s">
        <v>556</v>
      </c>
      <c r="F286" s="160"/>
      <c r="G286" s="9" t="s">
        <v>2</v>
      </c>
      <c r="H286" s="11" t="s">
        <v>3</v>
      </c>
      <c r="I286" s="11" t="s">
        <v>373</v>
      </c>
      <c r="J286" s="11" t="s">
        <v>375</v>
      </c>
    </row>
    <row r="287" spans="1:10" ht="25.5" x14ac:dyDescent="0.2">
      <c r="A287" s="29" t="s">
        <v>557</v>
      </c>
      <c r="B287" s="31" t="s">
        <v>387</v>
      </c>
      <c r="C287" s="29" t="s">
        <v>377</v>
      </c>
      <c r="D287" s="29" t="s">
        <v>36</v>
      </c>
      <c r="E287" s="161">
        <v>7.12</v>
      </c>
      <c r="F287" s="161"/>
      <c r="G287" s="30" t="s">
        <v>34</v>
      </c>
      <c r="H287" s="15">
        <v>1</v>
      </c>
      <c r="I287" s="32">
        <v>6.89</v>
      </c>
      <c r="J287" s="32">
        <v>6.89</v>
      </c>
    </row>
    <row r="288" spans="1:10" ht="14.25" customHeight="1" x14ac:dyDescent="0.2">
      <c r="A288" s="25" t="s">
        <v>558</v>
      </c>
      <c r="B288" s="27" t="s">
        <v>595</v>
      </c>
      <c r="C288" s="25" t="s">
        <v>377</v>
      </c>
      <c r="D288" s="25" t="s">
        <v>596</v>
      </c>
      <c r="E288" s="157" t="s">
        <v>561</v>
      </c>
      <c r="F288" s="157"/>
      <c r="G288" s="26" t="s">
        <v>562</v>
      </c>
      <c r="H288" s="18">
        <v>6.6E-3</v>
      </c>
      <c r="I288" s="28">
        <v>13.62</v>
      </c>
      <c r="J288" s="28">
        <v>8.9892E-2</v>
      </c>
    </row>
    <row r="289" spans="1:10" ht="30" customHeight="1" x14ac:dyDescent="0.2">
      <c r="A289" s="25" t="s">
        <v>558</v>
      </c>
      <c r="B289" s="27" t="s">
        <v>641</v>
      </c>
      <c r="C289" s="25" t="s">
        <v>377</v>
      </c>
      <c r="D289" s="25" t="s">
        <v>642</v>
      </c>
      <c r="E289" s="157" t="s">
        <v>567</v>
      </c>
      <c r="F289" s="157"/>
      <c r="G289" s="26" t="s">
        <v>562</v>
      </c>
      <c r="H289" s="18">
        <v>1.49E-2</v>
      </c>
      <c r="I289" s="28">
        <v>121.31</v>
      </c>
      <c r="J289" s="28">
        <v>1.8075190000000001</v>
      </c>
    </row>
    <row r="290" spans="1:10" ht="0.95" customHeight="1" x14ac:dyDescent="0.2">
      <c r="A290" s="25" t="s">
        <v>558</v>
      </c>
      <c r="B290" s="27" t="s">
        <v>643</v>
      </c>
      <c r="C290" s="25" t="s">
        <v>377</v>
      </c>
      <c r="D290" s="25" t="s">
        <v>644</v>
      </c>
      <c r="E290" s="157" t="s">
        <v>567</v>
      </c>
      <c r="F290" s="157"/>
      <c r="G290" s="26" t="s">
        <v>562</v>
      </c>
      <c r="H290" s="18">
        <v>7.1000000000000004E-3</v>
      </c>
      <c r="I290" s="28">
        <v>203.3</v>
      </c>
      <c r="J290" s="28">
        <v>1.44343</v>
      </c>
    </row>
    <row r="291" spans="1:10" ht="18" customHeight="1" x14ac:dyDescent="0.2">
      <c r="A291" s="25" t="s">
        <v>558</v>
      </c>
      <c r="B291" s="27" t="s">
        <v>645</v>
      </c>
      <c r="C291" s="25" t="s">
        <v>377</v>
      </c>
      <c r="D291" s="25" t="s">
        <v>646</v>
      </c>
      <c r="E291" s="157" t="s">
        <v>567</v>
      </c>
      <c r="F291" s="157"/>
      <c r="G291" s="26" t="s">
        <v>562</v>
      </c>
      <c r="H291" s="18">
        <v>3.8E-3</v>
      </c>
      <c r="I291" s="28">
        <v>172.32</v>
      </c>
      <c r="J291" s="28">
        <v>0.65481599999999995</v>
      </c>
    </row>
    <row r="292" spans="1:10" ht="24" customHeight="1" x14ac:dyDescent="0.2">
      <c r="A292" s="25" t="s">
        <v>558</v>
      </c>
      <c r="B292" s="27" t="s">
        <v>647</v>
      </c>
      <c r="C292" s="25" t="s">
        <v>377</v>
      </c>
      <c r="D292" s="25" t="s">
        <v>648</v>
      </c>
      <c r="E292" s="157" t="s">
        <v>567</v>
      </c>
      <c r="F292" s="157"/>
      <c r="G292" s="26" t="s">
        <v>562</v>
      </c>
      <c r="H292" s="18">
        <v>1.4999999999999999E-2</v>
      </c>
      <c r="I292" s="28">
        <v>103.47</v>
      </c>
      <c r="J292" s="28">
        <v>1.5520499999999999</v>
      </c>
    </row>
    <row r="293" spans="1:10" ht="24" customHeight="1" x14ac:dyDescent="0.2">
      <c r="A293" s="25" t="s">
        <v>558</v>
      </c>
      <c r="B293" s="27" t="s">
        <v>639</v>
      </c>
      <c r="C293" s="25" t="s">
        <v>377</v>
      </c>
      <c r="D293" s="25" t="s">
        <v>640</v>
      </c>
      <c r="E293" s="157" t="s">
        <v>567</v>
      </c>
      <c r="F293" s="157"/>
      <c r="G293" s="26" t="s">
        <v>562</v>
      </c>
      <c r="H293" s="18">
        <v>7.1000000000000004E-3</v>
      </c>
      <c r="I293" s="28">
        <v>188.69</v>
      </c>
      <c r="J293" s="28">
        <v>1.339699</v>
      </c>
    </row>
    <row r="294" spans="1:10" ht="24" customHeight="1" x14ac:dyDescent="0.2">
      <c r="A294" s="35"/>
      <c r="B294" s="35"/>
      <c r="C294" s="35"/>
      <c r="D294" s="35"/>
      <c r="E294" s="35" t="s">
        <v>576</v>
      </c>
      <c r="F294" s="20">
        <v>0.09</v>
      </c>
      <c r="G294" s="35" t="s">
        <v>577</v>
      </c>
      <c r="H294" s="20">
        <v>0</v>
      </c>
      <c r="I294" s="35" t="s">
        <v>578</v>
      </c>
      <c r="J294" s="20">
        <v>0.09</v>
      </c>
    </row>
    <row r="295" spans="1:10" ht="36" customHeight="1" x14ac:dyDescent="0.2">
      <c r="A295" s="35"/>
      <c r="B295" s="35"/>
      <c r="C295" s="35"/>
      <c r="D295" s="35"/>
      <c r="E295" s="35" t="s">
        <v>579</v>
      </c>
      <c r="F295" s="20">
        <v>1.985698</v>
      </c>
      <c r="G295" s="35"/>
      <c r="H295" s="158" t="s">
        <v>580</v>
      </c>
      <c r="I295" s="158"/>
      <c r="J295" s="20">
        <v>8.8800000000000008</v>
      </c>
    </row>
    <row r="296" spans="1:10" ht="24" customHeight="1" thickBot="1" x14ac:dyDescent="0.25">
      <c r="A296" s="33"/>
      <c r="B296" s="33"/>
      <c r="C296" s="33"/>
      <c r="D296" s="33"/>
      <c r="E296" s="33"/>
      <c r="F296" s="33"/>
      <c r="G296" s="33" t="s">
        <v>581</v>
      </c>
      <c r="H296" s="19">
        <v>26.28</v>
      </c>
      <c r="I296" s="33" t="s">
        <v>582</v>
      </c>
      <c r="J296" s="36">
        <v>233.37</v>
      </c>
    </row>
    <row r="297" spans="1:10" ht="36" customHeight="1" thickTop="1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</row>
    <row r="298" spans="1:10" ht="24" customHeight="1" x14ac:dyDescent="0.2">
      <c r="A298" s="10" t="s">
        <v>88</v>
      </c>
      <c r="B298" s="11" t="s">
        <v>371</v>
      </c>
      <c r="C298" s="10" t="s">
        <v>372</v>
      </c>
      <c r="D298" s="10" t="s">
        <v>1</v>
      </c>
      <c r="E298" s="160" t="s">
        <v>556</v>
      </c>
      <c r="F298" s="160"/>
      <c r="G298" s="9" t="s">
        <v>2</v>
      </c>
      <c r="H298" s="11" t="s">
        <v>3</v>
      </c>
      <c r="I298" s="11" t="s">
        <v>373</v>
      </c>
      <c r="J298" s="11" t="s">
        <v>375</v>
      </c>
    </row>
    <row r="299" spans="1:10" ht="25.5" x14ac:dyDescent="0.2">
      <c r="A299" s="29" t="s">
        <v>557</v>
      </c>
      <c r="B299" s="31" t="s">
        <v>390</v>
      </c>
      <c r="C299" s="29" t="s">
        <v>377</v>
      </c>
      <c r="D299" s="29" t="s">
        <v>51</v>
      </c>
      <c r="E299" s="161">
        <v>7.11</v>
      </c>
      <c r="F299" s="161"/>
      <c r="G299" s="30" t="s">
        <v>34</v>
      </c>
      <c r="H299" s="15">
        <v>1</v>
      </c>
      <c r="I299" s="32">
        <v>13.67</v>
      </c>
      <c r="J299" s="32">
        <v>13.67</v>
      </c>
    </row>
    <row r="300" spans="1:10" ht="14.25" customHeight="1" x14ac:dyDescent="0.2">
      <c r="A300" s="25" t="s">
        <v>558</v>
      </c>
      <c r="B300" s="27" t="s">
        <v>595</v>
      </c>
      <c r="C300" s="25" t="s">
        <v>377</v>
      </c>
      <c r="D300" s="25" t="s">
        <v>596</v>
      </c>
      <c r="E300" s="157" t="s">
        <v>561</v>
      </c>
      <c r="F300" s="157"/>
      <c r="G300" s="26" t="s">
        <v>562</v>
      </c>
      <c r="H300" s="18">
        <v>0.12820000000000001</v>
      </c>
      <c r="I300" s="28">
        <v>13.62</v>
      </c>
      <c r="J300" s="28">
        <v>1.746084</v>
      </c>
    </row>
    <row r="301" spans="1:10" ht="30" customHeight="1" x14ac:dyDescent="0.2">
      <c r="A301" s="25" t="s">
        <v>558</v>
      </c>
      <c r="B301" s="27" t="s">
        <v>653</v>
      </c>
      <c r="C301" s="25" t="s">
        <v>377</v>
      </c>
      <c r="D301" s="25" t="s">
        <v>654</v>
      </c>
      <c r="E301" s="157" t="s">
        <v>567</v>
      </c>
      <c r="F301" s="157"/>
      <c r="G301" s="26" t="s">
        <v>562</v>
      </c>
      <c r="H301" s="18">
        <v>0.12809999999999999</v>
      </c>
      <c r="I301" s="28">
        <v>93.09</v>
      </c>
      <c r="J301" s="28">
        <v>11.924829000000001</v>
      </c>
    </row>
    <row r="302" spans="1:10" ht="0.95" customHeight="1" x14ac:dyDescent="0.2">
      <c r="A302" s="35"/>
      <c r="B302" s="35"/>
      <c r="C302" s="35"/>
      <c r="D302" s="35"/>
      <c r="E302" s="35" t="s">
        <v>576</v>
      </c>
      <c r="F302" s="20">
        <v>1.75</v>
      </c>
      <c r="G302" s="35" t="s">
        <v>577</v>
      </c>
      <c r="H302" s="20">
        <v>0</v>
      </c>
      <c r="I302" s="35" t="s">
        <v>578</v>
      </c>
      <c r="J302" s="20">
        <v>1.75</v>
      </c>
    </row>
    <row r="303" spans="1:10" ht="18" customHeight="1" x14ac:dyDescent="0.2">
      <c r="A303" s="35"/>
      <c r="B303" s="35"/>
      <c r="C303" s="35"/>
      <c r="D303" s="35"/>
      <c r="E303" s="35" t="s">
        <v>579</v>
      </c>
      <c r="F303" s="20">
        <v>3.9396939999999998</v>
      </c>
      <c r="G303" s="35"/>
      <c r="H303" s="158" t="s">
        <v>580</v>
      </c>
      <c r="I303" s="158"/>
      <c r="J303" s="20">
        <v>17.61</v>
      </c>
    </row>
    <row r="304" spans="1:10" ht="24" customHeight="1" thickBot="1" x14ac:dyDescent="0.25">
      <c r="A304" s="33"/>
      <c r="B304" s="33"/>
      <c r="C304" s="33"/>
      <c r="D304" s="33"/>
      <c r="E304" s="33"/>
      <c r="F304" s="33"/>
      <c r="G304" s="33" t="s">
        <v>581</v>
      </c>
      <c r="H304" s="19">
        <v>26.28</v>
      </c>
      <c r="I304" s="33" t="s">
        <v>582</v>
      </c>
      <c r="J304" s="36">
        <v>462.79</v>
      </c>
    </row>
    <row r="305" spans="1:10" ht="24" customHeight="1" thickTop="1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</row>
    <row r="306" spans="1:10" ht="24" customHeight="1" x14ac:dyDescent="0.2">
      <c r="A306" s="10" t="s">
        <v>89</v>
      </c>
      <c r="B306" s="11" t="s">
        <v>371</v>
      </c>
      <c r="C306" s="10" t="s">
        <v>372</v>
      </c>
      <c r="D306" s="10" t="s">
        <v>1</v>
      </c>
      <c r="E306" s="160" t="s">
        <v>556</v>
      </c>
      <c r="F306" s="160"/>
      <c r="G306" s="9" t="s">
        <v>2</v>
      </c>
      <c r="H306" s="11" t="s">
        <v>3</v>
      </c>
      <c r="I306" s="11" t="s">
        <v>373</v>
      </c>
      <c r="J306" s="11" t="s">
        <v>375</v>
      </c>
    </row>
    <row r="307" spans="1:10" ht="25.5" x14ac:dyDescent="0.2">
      <c r="A307" s="29" t="s">
        <v>557</v>
      </c>
      <c r="B307" s="31" t="s">
        <v>391</v>
      </c>
      <c r="C307" s="29" t="s">
        <v>377</v>
      </c>
      <c r="D307" s="29" t="s">
        <v>53</v>
      </c>
      <c r="E307" s="161">
        <v>5.0999999999999996</v>
      </c>
      <c r="F307" s="161"/>
      <c r="G307" s="30" t="s">
        <v>34</v>
      </c>
      <c r="H307" s="15">
        <v>1</v>
      </c>
      <c r="I307" s="32">
        <v>21.23</v>
      </c>
      <c r="J307" s="32">
        <v>21.23</v>
      </c>
    </row>
    <row r="308" spans="1:10" ht="14.25" customHeight="1" x14ac:dyDescent="0.2">
      <c r="A308" s="25" t="s">
        <v>558</v>
      </c>
      <c r="B308" s="27" t="s">
        <v>635</v>
      </c>
      <c r="C308" s="25" t="s">
        <v>377</v>
      </c>
      <c r="D308" s="25" t="s">
        <v>636</v>
      </c>
      <c r="E308" s="157" t="s">
        <v>567</v>
      </c>
      <c r="F308" s="157"/>
      <c r="G308" s="26" t="s">
        <v>562</v>
      </c>
      <c r="H308" s="18">
        <v>0.18224000000000001</v>
      </c>
      <c r="I308" s="28">
        <v>116.47</v>
      </c>
      <c r="J308" s="28">
        <v>21.225492800000001</v>
      </c>
    </row>
    <row r="309" spans="1:10" ht="30" customHeight="1" x14ac:dyDescent="0.2">
      <c r="A309" s="35"/>
      <c r="B309" s="35"/>
      <c r="C309" s="35"/>
      <c r="D309" s="35"/>
      <c r="E309" s="35" t="s">
        <v>576</v>
      </c>
      <c r="F309" s="20">
        <v>0</v>
      </c>
      <c r="G309" s="35" t="s">
        <v>577</v>
      </c>
      <c r="H309" s="20">
        <v>0</v>
      </c>
      <c r="I309" s="35" t="s">
        <v>578</v>
      </c>
      <c r="J309" s="20">
        <v>0</v>
      </c>
    </row>
    <row r="310" spans="1:10" ht="0.95" customHeight="1" x14ac:dyDescent="0.2">
      <c r="A310" s="35"/>
      <c r="B310" s="35"/>
      <c r="C310" s="35"/>
      <c r="D310" s="35"/>
      <c r="E310" s="35" t="s">
        <v>579</v>
      </c>
      <c r="F310" s="20">
        <v>6.1184859999999999</v>
      </c>
      <c r="G310" s="35"/>
      <c r="H310" s="158" t="s">
        <v>580</v>
      </c>
      <c r="I310" s="158"/>
      <c r="J310" s="20">
        <v>27.35</v>
      </c>
    </row>
    <row r="311" spans="1:10" ht="18" customHeight="1" thickBot="1" x14ac:dyDescent="0.25">
      <c r="A311" s="33"/>
      <c r="B311" s="33"/>
      <c r="C311" s="33"/>
      <c r="D311" s="33"/>
      <c r="E311" s="33"/>
      <c r="F311" s="33"/>
      <c r="G311" s="33" t="s">
        <v>581</v>
      </c>
      <c r="H311" s="19">
        <v>54.65</v>
      </c>
      <c r="I311" s="33" t="s">
        <v>582</v>
      </c>
      <c r="J311" s="36">
        <v>1494.68</v>
      </c>
    </row>
    <row r="312" spans="1:10" ht="36" customHeight="1" thickTop="1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</row>
    <row r="313" spans="1:10" ht="24" customHeight="1" x14ac:dyDescent="0.2">
      <c r="A313" s="12" t="s">
        <v>90</v>
      </c>
      <c r="B313" s="12"/>
      <c r="C313" s="12"/>
      <c r="D313" s="12" t="s">
        <v>72</v>
      </c>
      <c r="E313" s="12"/>
      <c r="F313" s="159"/>
      <c r="G313" s="159"/>
      <c r="H313" s="13"/>
      <c r="I313" s="12"/>
      <c r="J313" s="14">
        <v>43780.57</v>
      </c>
    </row>
    <row r="314" spans="1:10" ht="15" x14ac:dyDescent="0.2">
      <c r="A314" s="10" t="s">
        <v>91</v>
      </c>
      <c r="B314" s="11" t="s">
        <v>371</v>
      </c>
      <c r="C314" s="10" t="s">
        <v>372</v>
      </c>
      <c r="D314" s="10" t="s">
        <v>1</v>
      </c>
      <c r="E314" s="160" t="s">
        <v>556</v>
      </c>
      <c r="F314" s="160"/>
      <c r="G314" s="9" t="s">
        <v>2</v>
      </c>
      <c r="H314" s="11" t="s">
        <v>3</v>
      </c>
      <c r="I314" s="11" t="s">
        <v>373</v>
      </c>
      <c r="J314" s="11" t="s">
        <v>375</v>
      </c>
    </row>
    <row r="315" spans="1:10" ht="14.25" customHeight="1" x14ac:dyDescent="0.2">
      <c r="A315" s="29" t="s">
        <v>557</v>
      </c>
      <c r="B315" s="31" t="s">
        <v>398</v>
      </c>
      <c r="C315" s="29" t="s">
        <v>377</v>
      </c>
      <c r="D315" s="29" t="s">
        <v>74</v>
      </c>
      <c r="E315" s="161">
        <v>12.12</v>
      </c>
      <c r="F315" s="161"/>
      <c r="G315" s="30" t="s">
        <v>75</v>
      </c>
      <c r="H315" s="15">
        <v>1</v>
      </c>
      <c r="I315" s="32">
        <v>43.95</v>
      </c>
      <c r="J315" s="32">
        <v>43.95</v>
      </c>
    </row>
    <row r="316" spans="1:10" ht="30" customHeight="1" x14ac:dyDescent="0.2">
      <c r="A316" s="25" t="s">
        <v>558</v>
      </c>
      <c r="B316" s="27" t="s">
        <v>595</v>
      </c>
      <c r="C316" s="25" t="s">
        <v>377</v>
      </c>
      <c r="D316" s="25" t="s">
        <v>596</v>
      </c>
      <c r="E316" s="157" t="s">
        <v>561</v>
      </c>
      <c r="F316" s="157"/>
      <c r="G316" s="26" t="s">
        <v>562</v>
      </c>
      <c r="H316" s="18">
        <v>0.26669999999999999</v>
      </c>
      <c r="I316" s="28">
        <v>13.62</v>
      </c>
      <c r="J316" s="28">
        <v>3.6324540000000001</v>
      </c>
    </row>
    <row r="317" spans="1:10" ht="0.95" customHeight="1" x14ac:dyDescent="0.2">
      <c r="A317" s="25" t="s">
        <v>558</v>
      </c>
      <c r="B317" s="27" t="s">
        <v>675</v>
      </c>
      <c r="C317" s="25" t="s">
        <v>377</v>
      </c>
      <c r="D317" s="25" t="s">
        <v>74</v>
      </c>
      <c r="E317" s="157" t="s">
        <v>567</v>
      </c>
      <c r="F317" s="157"/>
      <c r="G317" s="26" t="s">
        <v>75</v>
      </c>
      <c r="H317" s="18">
        <v>1</v>
      </c>
      <c r="I317" s="28">
        <v>35.43</v>
      </c>
      <c r="J317" s="28">
        <v>35.43</v>
      </c>
    </row>
    <row r="318" spans="1:10" ht="24" customHeight="1" x14ac:dyDescent="0.2">
      <c r="A318" s="25" t="s">
        <v>558</v>
      </c>
      <c r="B318" s="27" t="s">
        <v>665</v>
      </c>
      <c r="C318" s="25" t="s">
        <v>377</v>
      </c>
      <c r="D318" s="25" t="s">
        <v>666</v>
      </c>
      <c r="E318" s="157" t="s">
        <v>567</v>
      </c>
      <c r="F318" s="157"/>
      <c r="G318" s="26" t="s">
        <v>34</v>
      </c>
      <c r="H318" s="18">
        <v>0.14069999999999999</v>
      </c>
      <c r="I318" s="28">
        <v>34.76</v>
      </c>
      <c r="J318" s="28">
        <v>4.8907319999999999</v>
      </c>
    </row>
    <row r="319" spans="1:10" ht="18" customHeight="1" x14ac:dyDescent="0.2">
      <c r="A319" s="35"/>
      <c r="B319" s="35"/>
      <c r="C319" s="35"/>
      <c r="D319" s="35"/>
      <c r="E319" s="35" t="s">
        <v>576</v>
      </c>
      <c r="F319" s="20">
        <v>3.63</v>
      </c>
      <c r="G319" s="35" t="s">
        <v>577</v>
      </c>
      <c r="H319" s="20">
        <v>0</v>
      </c>
      <c r="I319" s="35" t="s">
        <v>578</v>
      </c>
      <c r="J319" s="20">
        <v>3.63</v>
      </c>
    </row>
    <row r="320" spans="1:10" ht="24" customHeight="1" x14ac:dyDescent="0.2">
      <c r="A320" s="35"/>
      <c r="B320" s="35"/>
      <c r="C320" s="35"/>
      <c r="D320" s="35"/>
      <c r="E320" s="35" t="s">
        <v>579</v>
      </c>
      <c r="F320" s="20">
        <v>12.66639</v>
      </c>
      <c r="G320" s="35"/>
      <c r="H320" s="158" t="s">
        <v>580</v>
      </c>
      <c r="I320" s="158"/>
      <c r="J320" s="20">
        <v>56.62</v>
      </c>
    </row>
    <row r="321" spans="1:10" ht="24" customHeight="1" thickBot="1" x14ac:dyDescent="0.25">
      <c r="A321" s="33"/>
      <c r="B321" s="33"/>
      <c r="C321" s="33"/>
      <c r="D321" s="33"/>
      <c r="E321" s="33"/>
      <c r="F321" s="33"/>
      <c r="G321" s="33" t="s">
        <v>581</v>
      </c>
      <c r="H321" s="19">
        <v>112</v>
      </c>
      <c r="I321" s="33" t="s">
        <v>582</v>
      </c>
      <c r="J321" s="36">
        <v>6341.44</v>
      </c>
    </row>
    <row r="322" spans="1:10" ht="24" customHeight="1" thickTop="1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</row>
    <row r="323" spans="1:10" ht="24" customHeight="1" x14ac:dyDescent="0.2">
      <c r="A323" s="10" t="s">
        <v>92</v>
      </c>
      <c r="B323" s="11" t="s">
        <v>371</v>
      </c>
      <c r="C323" s="10" t="s">
        <v>372</v>
      </c>
      <c r="D323" s="10" t="s">
        <v>1</v>
      </c>
      <c r="E323" s="160" t="s">
        <v>556</v>
      </c>
      <c r="F323" s="160"/>
      <c r="G323" s="9" t="s">
        <v>2</v>
      </c>
      <c r="H323" s="11" t="s">
        <v>3</v>
      </c>
      <c r="I323" s="11" t="s">
        <v>373</v>
      </c>
      <c r="J323" s="11" t="s">
        <v>375</v>
      </c>
    </row>
    <row r="324" spans="1:10" ht="25.5" customHeight="1" x14ac:dyDescent="0.2">
      <c r="A324" s="29" t="s">
        <v>557</v>
      </c>
      <c r="B324" s="31" t="s">
        <v>401</v>
      </c>
      <c r="C324" s="29" t="s">
        <v>377</v>
      </c>
      <c r="D324" s="29" t="s">
        <v>93</v>
      </c>
      <c r="E324" s="161">
        <v>6.02</v>
      </c>
      <c r="F324" s="161"/>
      <c r="G324" s="30" t="s">
        <v>34</v>
      </c>
      <c r="H324" s="15">
        <v>1</v>
      </c>
      <c r="I324" s="32">
        <v>40.86</v>
      </c>
      <c r="J324" s="32">
        <v>40.86</v>
      </c>
    </row>
    <row r="325" spans="1:10" ht="14.25" customHeight="1" x14ac:dyDescent="0.2">
      <c r="A325" s="25" t="s">
        <v>558</v>
      </c>
      <c r="B325" s="27" t="s">
        <v>595</v>
      </c>
      <c r="C325" s="25" t="s">
        <v>377</v>
      </c>
      <c r="D325" s="25" t="s">
        <v>596</v>
      </c>
      <c r="E325" s="157" t="s">
        <v>561</v>
      </c>
      <c r="F325" s="157"/>
      <c r="G325" s="26" t="s">
        <v>562</v>
      </c>
      <c r="H325" s="18">
        <v>3</v>
      </c>
      <c r="I325" s="28">
        <v>13.62</v>
      </c>
      <c r="J325" s="28">
        <v>40.86</v>
      </c>
    </row>
    <row r="326" spans="1:10" ht="30" customHeight="1" x14ac:dyDescent="0.2">
      <c r="A326" s="35"/>
      <c r="B326" s="35"/>
      <c r="C326" s="35"/>
      <c r="D326" s="35"/>
      <c r="E326" s="35" t="s">
        <v>576</v>
      </c>
      <c r="F326" s="20">
        <v>40.86</v>
      </c>
      <c r="G326" s="35" t="s">
        <v>577</v>
      </c>
      <c r="H326" s="20">
        <v>0</v>
      </c>
      <c r="I326" s="35" t="s">
        <v>578</v>
      </c>
      <c r="J326" s="20">
        <v>40.86</v>
      </c>
    </row>
    <row r="327" spans="1:10" ht="0.95" customHeight="1" x14ac:dyDescent="0.2">
      <c r="A327" s="35"/>
      <c r="B327" s="35"/>
      <c r="C327" s="35"/>
      <c r="D327" s="35"/>
      <c r="E327" s="35" t="s">
        <v>579</v>
      </c>
      <c r="F327" s="20">
        <v>11.775852</v>
      </c>
      <c r="G327" s="35"/>
      <c r="H327" s="158" t="s">
        <v>580</v>
      </c>
      <c r="I327" s="158"/>
      <c r="J327" s="20">
        <v>52.64</v>
      </c>
    </row>
    <row r="328" spans="1:10" ht="18" customHeight="1" thickBot="1" x14ac:dyDescent="0.25">
      <c r="A328" s="33"/>
      <c r="B328" s="33"/>
      <c r="C328" s="33"/>
      <c r="D328" s="33"/>
      <c r="E328" s="33"/>
      <c r="F328" s="33"/>
      <c r="G328" s="33" t="s">
        <v>581</v>
      </c>
      <c r="H328" s="19">
        <v>32.54</v>
      </c>
      <c r="I328" s="33" t="s">
        <v>582</v>
      </c>
      <c r="J328" s="36">
        <v>1712.91</v>
      </c>
    </row>
    <row r="329" spans="1:10" ht="24" customHeight="1" thickTop="1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</row>
    <row r="330" spans="1:10" ht="24" customHeight="1" x14ac:dyDescent="0.2">
      <c r="A330" s="10" t="s">
        <v>94</v>
      </c>
      <c r="B330" s="11" t="s">
        <v>371</v>
      </c>
      <c r="C330" s="10" t="s">
        <v>372</v>
      </c>
      <c r="D330" s="10" t="s">
        <v>1</v>
      </c>
      <c r="E330" s="160" t="s">
        <v>556</v>
      </c>
      <c r="F330" s="160"/>
      <c r="G330" s="9" t="s">
        <v>2</v>
      </c>
      <c r="H330" s="11" t="s">
        <v>3</v>
      </c>
      <c r="I330" s="11" t="s">
        <v>373</v>
      </c>
      <c r="J330" s="11" t="s">
        <v>375</v>
      </c>
    </row>
    <row r="331" spans="1:10" ht="25.5" x14ac:dyDescent="0.2">
      <c r="A331" s="29" t="s">
        <v>557</v>
      </c>
      <c r="B331" s="31" t="s">
        <v>402</v>
      </c>
      <c r="C331" s="29" t="s">
        <v>382</v>
      </c>
      <c r="D331" s="29" t="s">
        <v>95</v>
      </c>
      <c r="E331" s="161" t="s">
        <v>686</v>
      </c>
      <c r="F331" s="161"/>
      <c r="G331" s="30" t="s">
        <v>10</v>
      </c>
      <c r="H331" s="15">
        <v>1</v>
      </c>
      <c r="I331" s="32">
        <v>5.24</v>
      </c>
      <c r="J331" s="32">
        <v>5.24</v>
      </c>
    </row>
    <row r="332" spans="1:10" ht="14.25" customHeight="1" x14ac:dyDescent="0.2">
      <c r="A332" s="21" t="s">
        <v>602</v>
      </c>
      <c r="B332" s="23" t="s">
        <v>687</v>
      </c>
      <c r="C332" s="21" t="s">
        <v>382</v>
      </c>
      <c r="D332" s="21" t="s">
        <v>688</v>
      </c>
      <c r="E332" s="162" t="s">
        <v>689</v>
      </c>
      <c r="F332" s="162"/>
      <c r="G332" s="22" t="s">
        <v>690</v>
      </c>
      <c r="H332" s="17">
        <v>3.0000000000000001E-3</v>
      </c>
      <c r="I332" s="24">
        <v>30.61</v>
      </c>
      <c r="J332" s="24">
        <v>9.1829999999999995E-2</v>
      </c>
    </row>
    <row r="333" spans="1:10" ht="30" customHeight="1" x14ac:dyDescent="0.2">
      <c r="A333" s="21" t="s">
        <v>602</v>
      </c>
      <c r="B333" s="23" t="s">
        <v>691</v>
      </c>
      <c r="C333" s="21" t="s">
        <v>382</v>
      </c>
      <c r="D333" s="21" t="s">
        <v>692</v>
      </c>
      <c r="E333" s="162" t="s">
        <v>689</v>
      </c>
      <c r="F333" s="162"/>
      <c r="G333" s="22" t="s">
        <v>693</v>
      </c>
      <c r="H333" s="17">
        <v>3.0000000000000001E-3</v>
      </c>
      <c r="I333" s="24">
        <v>25.3</v>
      </c>
      <c r="J333" s="24">
        <v>7.5899999999999995E-2</v>
      </c>
    </row>
    <row r="334" spans="1:10" ht="0.95" customHeight="1" x14ac:dyDescent="0.2">
      <c r="A334" s="21" t="s">
        <v>602</v>
      </c>
      <c r="B334" s="23" t="s">
        <v>694</v>
      </c>
      <c r="C334" s="21" t="s">
        <v>382</v>
      </c>
      <c r="D334" s="21" t="s">
        <v>695</v>
      </c>
      <c r="E334" s="162" t="s">
        <v>605</v>
      </c>
      <c r="F334" s="162"/>
      <c r="G334" s="22" t="s">
        <v>23</v>
      </c>
      <c r="H334" s="17">
        <v>0.104</v>
      </c>
      <c r="I334" s="24">
        <v>21.68</v>
      </c>
      <c r="J334" s="24">
        <v>2.2547199999999998</v>
      </c>
    </row>
    <row r="335" spans="1:10" ht="18" customHeight="1" x14ac:dyDescent="0.2">
      <c r="A335" s="21" t="s">
        <v>602</v>
      </c>
      <c r="B335" s="23" t="s">
        <v>696</v>
      </c>
      <c r="C335" s="21" t="s">
        <v>382</v>
      </c>
      <c r="D335" s="21" t="s">
        <v>697</v>
      </c>
      <c r="E335" s="162" t="s">
        <v>605</v>
      </c>
      <c r="F335" s="162"/>
      <c r="G335" s="22" t="s">
        <v>23</v>
      </c>
      <c r="H335" s="17">
        <v>0.156</v>
      </c>
      <c r="I335" s="24">
        <v>18.04</v>
      </c>
      <c r="J335" s="24">
        <v>2.8142399999999999</v>
      </c>
    </row>
    <row r="336" spans="1:10" ht="36" customHeight="1" x14ac:dyDescent="0.2">
      <c r="A336" s="35"/>
      <c r="B336" s="35"/>
      <c r="C336" s="35"/>
      <c r="D336" s="35"/>
      <c r="E336" s="35" t="s">
        <v>576</v>
      </c>
      <c r="F336" s="20">
        <v>3.85</v>
      </c>
      <c r="G336" s="35" t="s">
        <v>577</v>
      </c>
      <c r="H336" s="20">
        <v>0.01</v>
      </c>
      <c r="I336" s="35" t="s">
        <v>578</v>
      </c>
      <c r="J336" s="20">
        <v>3.86</v>
      </c>
    </row>
    <row r="337" spans="1:10" ht="36" customHeight="1" x14ac:dyDescent="0.2">
      <c r="A337" s="35"/>
      <c r="B337" s="35"/>
      <c r="C337" s="35"/>
      <c r="D337" s="35"/>
      <c r="E337" s="35" t="s">
        <v>579</v>
      </c>
      <c r="F337" s="20">
        <v>1.510168</v>
      </c>
      <c r="G337" s="35"/>
      <c r="H337" s="158" t="s">
        <v>580</v>
      </c>
      <c r="I337" s="158"/>
      <c r="J337" s="20">
        <v>6.75</v>
      </c>
    </row>
    <row r="338" spans="1:10" ht="36" customHeight="1" thickBot="1" x14ac:dyDescent="0.25">
      <c r="A338" s="33"/>
      <c r="B338" s="33"/>
      <c r="C338" s="33"/>
      <c r="D338" s="33"/>
      <c r="E338" s="33"/>
      <c r="F338" s="33"/>
      <c r="G338" s="33" t="s">
        <v>581</v>
      </c>
      <c r="H338" s="19">
        <v>25.33</v>
      </c>
      <c r="I338" s="33" t="s">
        <v>582</v>
      </c>
      <c r="J338" s="36">
        <v>170.98</v>
      </c>
    </row>
    <row r="339" spans="1:10" ht="24" customHeight="1" thickTop="1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</row>
    <row r="340" spans="1:10" ht="24" customHeight="1" x14ac:dyDescent="0.2">
      <c r="A340" s="10" t="s">
        <v>96</v>
      </c>
      <c r="B340" s="11" t="s">
        <v>371</v>
      </c>
      <c r="C340" s="10" t="s">
        <v>372</v>
      </c>
      <c r="D340" s="10" t="s">
        <v>1</v>
      </c>
      <c r="E340" s="160" t="s">
        <v>556</v>
      </c>
      <c r="F340" s="160"/>
      <c r="G340" s="9" t="s">
        <v>2</v>
      </c>
      <c r="H340" s="11" t="s">
        <v>3</v>
      </c>
      <c r="I340" s="11" t="s">
        <v>373</v>
      </c>
      <c r="J340" s="11" t="s">
        <v>375</v>
      </c>
    </row>
    <row r="341" spans="1:10" x14ac:dyDescent="0.2">
      <c r="A341" s="29" t="s">
        <v>557</v>
      </c>
      <c r="B341" s="31" t="s">
        <v>403</v>
      </c>
      <c r="C341" s="29" t="s">
        <v>377</v>
      </c>
      <c r="D341" s="29" t="s">
        <v>97</v>
      </c>
      <c r="E341" s="161">
        <v>11.18</v>
      </c>
      <c r="F341" s="161"/>
      <c r="G341" s="30" t="s">
        <v>34</v>
      </c>
      <c r="H341" s="15">
        <v>1</v>
      </c>
      <c r="I341" s="32">
        <v>111.03</v>
      </c>
      <c r="J341" s="32">
        <v>111.03</v>
      </c>
    </row>
    <row r="342" spans="1:10" ht="14.25" customHeight="1" x14ac:dyDescent="0.2">
      <c r="A342" s="25" t="s">
        <v>558</v>
      </c>
      <c r="B342" s="27" t="s">
        <v>595</v>
      </c>
      <c r="C342" s="25" t="s">
        <v>377</v>
      </c>
      <c r="D342" s="25" t="s">
        <v>596</v>
      </c>
      <c r="E342" s="157" t="s">
        <v>561</v>
      </c>
      <c r="F342" s="157"/>
      <c r="G342" s="26" t="s">
        <v>562</v>
      </c>
      <c r="H342" s="18">
        <v>1.5</v>
      </c>
      <c r="I342" s="28">
        <v>13.62</v>
      </c>
      <c r="J342" s="28">
        <v>20.43</v>
      </c>
    </row>
    <row r="343" spans="1:10" ht="30" customHeight="1" x14ac:dyDescent="0.2">
      <c r="A343" s="25" t="s">
        <v>558</v>
      </c>
      <c r="B343" s="27" t="s">
        <v>698</v>
      </c>
      <c r="C343" s="25" t="s">
        <v>377</v>
      </c>
      <c r="D343" s="25" t="s">
        <v>699</v>
      </c>
      <c r="E343" s="157" t="s">
        <v>567</v>
      </c>
      <c r="F343" s="157"/>
      <c r="G343" s="26" t="s">
        <v>34</v>
      </c>
      <c r="H343" s="18">
        <v>1.2</v>
      </c>
      <c r="I343" s="28">
        <v>75.5</v>
      </c>
      <c r="J343" s="28">
        <v>90.6</v>
      </c>
    </row>
    <row r="344" spans="1:10" ht="0.95" customHeight="1" x14ac:dyDescent="0.2">
      <c r="A344" s="35"/>
      <c r="B344" s="35"/>
      <c r="C344" s="35"/>
      <c r="D344" s="35"/>
      <c r="E344" s="35" t="s">
        <v>576</v>
      </c>
      <c r="F344" s="20">
        <v>20.43</v>
      </c>
      <c r="G344" s="35" t="s">
        <v>577</v>
      </c>
      <c r="H344" s="20">
        <v>0</v>
      </c>
      <c r="I344" s="35" t="s">
        <v>578</v>
      </c>
      <c r="J344" s="20">
        <v>20.43</v>
      </c>
    </row>
    <row r="345" spans="1:10" ht="18" customHeight="1" x14ac:dyDescent="0.2">
      <c r="A345" s="35"/>
      <c r="B345" s="35"/>
      <c r="C345" s="35"/>
      <c r="D345" s="35"/>
      <c r="E345" s="35" t="s">
        <v>579</v>
      </c>
      <c r="F345" s="20">
        <v>31.998846</v>
      </c>
      <c r="G345" s="35"/>
      <c r="H345" s="158" t="s">
        <v>580</v>
      </c>
      <c r="I345" s="158"/>
      <c r="J345" s="20">
        <v>143.03</v>
      </c>
    </row>
    <row r="346" spans="1:10" ht="24" customHeight="1" thickBot="1" x14ac:dyDescent="0.25">
      <c r="A346" s="33"/>
      <c r="B346" s="33"/>
      <c r="C346" s="33"/>
      <c r="D346" s="33"/>
      <c r="E346" s="33"/>
      <c r="F346" s="33"/>
      <c r="G346" s="33" t="s">
        <v>581</v>
      </c>
      <c r="H346" s="19">
        <v>1.27</v>
      </c>
      <c r="I346" s="33" t="s">
        <v>582</v>
      </c>
      <c r="J346" s="36">
        <v>181.65</v>
      </c>
    </row>
    <row r="347" spans="1:10" ht="24" customHeight="1" thickTop="1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</row>
    <row r="348" spans="1:10" ht="24" customHeight="1" x14ac:dyDescent="0.2">
      <c r="A348" s="10" t="s">
        <v>98</v>
      </c>
      <c r="B348" s="11" t="s">
        <v>371</v>
      </c>
      <c r="C348" s="10" t="s">
        <v>372</v>
      </c>
      <c r="D348" s="10" t="s">
        <v>1</v>
      </c>
      <c r="E348" s="160" t="s">
        <v>556</v>
      </c>
      <c r="F348" s="160"/>
      <c r="G348" s="9" t="s">
        <v>2</v>
      </c>
      <c r="H348" s="11" t="s">
        <v>3</v>
      </c>
      <c r="I348" s="11" t="s">
        <v>373</v>
      </c>
      <c r="J348" s="11" t="s">
        <v>375</v>
      </c>
    </row>
    <row r="349" spans="1:10" x14ac:dyDescent="0.2">
      <c r="A349" s="29" t="s">
        <v>557</v>
      </c>
      <c r="B349" s="31" t="s">
        <v>404</v>
      </c>
      <c r="C349" s="29" t="s">
        <v>377</v>
      </c>
      <c r="D349" s="29" t="s">
        <v>99</v>
      </c>
      <c r="E349" s="161">
        <v>9.01</v>
      </c>
      <c r="F349" s="161"/>
      <c r="G349" s="30" t="s">
        <v>10</v>
      </c>
      <c r="H349" s="15">
        <v>1</v>
      </c>
      <c r="I349" s="32">
        <v>60.88</v>
      </c>
      <c r="J349" s="32">
        <v>60.88</v>
      </c>
    </row>
    <row r="350" spans="1:10" ht="14.25" customHeight="1" x14ac:dyDescent="0.2">
      <c r="A350" s="25" t="s">
        <v>558</v>
      </c>
      <c r="B350" s="27" t="s">
        <v>559</v>
      </c>
      <c r="C350" s="25" t="s">
        <v>377</v>
      </c>
      <c r="D350" s="25" t="s">
        <v>560</v>
      </c>
      <c r="E350" s="157" t="s">
        <v>561</v>
      </c>
      <c r="F350" s="157"/>
      <c r="G350" s="26" t="s">
        <v>562</v>
      </c>
      <c r="H350" s="18">
        <v>1.3</v>
      </c>
      <c r="I350" s="28">
        <v>16.57</v>
      </c>
      <c r="J350" s="28">
        <v>21.541</v>
      </c>
    </row>
    <row r="351" spans="1:10" ht="30" customHeight="1" x14ac:dyDescent="0.2">
      <c r="A351" s="25" t="s">
        <v>558</v>
      </c>
      <c r="B351" s="27" t="s">
        <v>563</v>
      </c>
      <c r="C351" s="25" t="s">
        <v>377</v>
      </c>
      <c r="D351" s="25" t="s">
        <v>564</v>
      </c>
      <c r="E351" s="157" t="s">
        <v>561</v>
      </c>
      <c r="F351" s="157"/>
      <c r="G351" s="26" t="s">
        <v>562</v>
      </c>
      <c r="H351" s="18">
        <v>1.3</v>
      </c>
      <c r="I351" s="28">
        <v>13.62</v>
      </c>
      <c r="J351" s="28">
        <v>17.706</v>
      </c>
    </row>
    <row r="352" spans="1:10" ht="0.95" customHeight="1" x14ac:dyDescent="0.2">
      <c r="A352" s="25" t="s">
        <v>558</v>
      </c>
      <c r="B352" s="27" t="s">
        <v>679</v>
      </c>
      <c r="C352" s="25" t="s">
        <v>377</v>
      </c>
      <c r="D352" s="25" t="s">
        <v>680</v>
      </c>
      <c r="E352" s="157" t="s">
        <v>567</v>
      </c>
      <c r="F352" s="157"/>
      <c r="G352" s="26" t="s">
        <v>75</v>
      </c>
      <c r="H352" s="18">
        <v>0.5</v>
      </c>
      <c r="I352" s="28">
        <v>4.4400000000000004</v>
      </c>
      <c r="J352" s="28">
        <v>2.2200000000000002</v>
      </c>
    </row>
    <row r="353" spans="1:10" ht="18" customHeight="1" x14ac:dyDescent="0.2">
      <c r="A353" s="25" t="s">
        <v>558</v>
      </c>
      <c r="B353" s="27" t="s">
        <v>597</v>
      </c>
      <c r="C353" s="25" t="s">
        <v>377</v>
      </c>
      <c r="D353" s="25" t="s">
        <v>598</v>
      </c>
      <c r="E353" s="157" t="s">
        <v>567</v>
      </c>
      <c r="F353" s="157"/>
      <c r="G353" s="26" t="s">
        <v>10</v>
      </c>
      <c r="H353" s="18">
        <v>0.3</v>
      </c>
      <c r="I353" s="28">
        <v>49.67</v>
      </c>
      <c r="J353" s="28">
        <v>14.901</v>
      </c>
    </row>
    <row r="354" spans="1:10" ht="24" customHeight="1" x14ac:dyDescent="0.2">
      <c r="A354" s="25" t="s">
        <v>558</v>
      </c>
      <c r="B354" s="27" t="s">
        <v>572</v>
      </c>
      <c r="C354" s="25" t="s">
        <v>377</v>
      </c>
      <c r="D354" s="25" t="s">
        <v>573</v>
      </c>
      <c r="E354" s="157" t="s">
        <v>567</v>
      </c>
      <c r="F354" s="157"/>
      <c r="G354" s="26" t="s">
        <v>70</v>
      </c>
      <c r="H354" s="18">
        <v>0.15</v>
      </c>
      <c r="I354" s="28">
        <v>8.11</v>
      </c>
      <c r="J354" s="28">
        <v>1.2164999999999999</v>
      </c>
    </row>
    <row r="355" spans="1:10" ht="24" customHeight="1" x14ac:dyDescent="0.2">
      <c r="A355" s="25" t="s">
        <v>558</v>
      </c>
      <c r="B355" s="27" t="s">
        <v>683</v>
      </c>
      <c r="C355" s="25" t="s">
        <v>377</v>
      </c>
      <c r="D355" s="25" t="s">
        <v>684</v>
      </c>
      <c r="E355" s="157" t="s">
        <v>567</v>
      </c>
      <c r="F355" s="157"/>
      <c r="G355" s="26" t="s">
        <v>685</v>
      </c>
      <c r="H355" s="18">
        <v>0.4</v>
      </c>
      <c r="I355" s="28">
        <v>8.23</v>
      </c>
      <c r="J355" s="28">
        <v>3.2919999999999998</v>
      </c>
    </row>
    <row r="356" spans="1:10" ht="24" customHeight="1" x14ac:dyDescent="0.2">
      <c r="A356" s="35"/>
      <c r="B356" s="35"/>
      <c r="C356" s="35"/>
      <c r="D356" s="35"/>
      <c r="E356" s="35" t="s">
        <v>576</v>
      </c>
      <c r="F356" s="20">
        <v>39.25</v>
      </c>
      <c r="G356" s="35" t="s">
        <v>577</v>
      </c>
      <c r="H356" s="20">
        <v>0</v>
      </c>
      <c r="I356" s="35" t="s">
        <v>578</v>
      </c>
      <c r="J356" s="20">
        <v>39.25</v>
      </c>
    </row>
    <row r="357" spans="1:10" ht="24" customHeight="1" x14ac:dyDescent="0.2">
      <c r="A357" s="35"/>
      <c r="B357" s="35"/>
      <c r="C357" s="35"/>
      <c r="D357" s="35"/>
      <c r="E357" s="35" t="s">
        <v>579</v>
      </c>
      <c r="F357" s="20">
        <v>17.545615999999999</v>
      </c>
      <c r="G357" s="35"/>
      <c r="H357" s="158" t="s">
        <v>580</v>
      </c>
      <c r="I357" s="158"/>
      <c r="J357" s="20">
        <v>78.430000000000007</v>
      </c>
    </row>
    <row r="358" spans="1:10" ht="24" customHeight="1" thickBot="1" x14ac:dyDescent="0.25">
      <c r="A358" s="33"/>
      <c r="B358" s="33"/>
      <c r="C358" s="33"/>
      <c r="D358" s="33"/>
      <c r="E358" s="33"/>
      <c r="F358" s="33"/>
      <c r="G358" s="33" t="s">
        <v>581</v>
      </c>
      <c r="H358" s="19">
        <v>70.72</v>
      </c>
      <c r="I358" s="33" t="s">
        <v>582</v>
      </c>
      <c r="J358" s="36">
        <v>5546.57</v>
      </c>
    </row>
    <row r="359" spans="1:10" ht="24" customHeight="1" thickTop="1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</row>
    <row r="360" spans="1:10" ht="24" customHeight="1" x14ac:dyDescent="0.2">
      <c r="A360" s="10" t="s">
        <v>100</v>
      </c>
      <c r="B360" s="11" t="s">
        <v>371</v>
      </c>
      <c r="C360" s="10" t="s">
        <v>372</v>
      </c>
      <c r="D360" s="10" t="s">
        <v>1</v>
      </c>
      <c r="E360" s="160" t="s">
        <v>556</v>
      </c>
      <c r="F360" s="160"/>
      <c r="G360" s="9" t="s">
        <v>2</v>
      </c>
      <c r="H360" s="11" t="s">
        <v>3</v>
      </c>
      <c r="I360" s="11" t="s">
        <v>373</v>
      </c>
      <c r="J360" s="11" t="s">
        <v>375</v>
      </c>
    </row>
    <row r="361" spans="1:10" x14ac:dyDescent="0.2">
      <c r="A361" s="29" t="s">
        <v>557</v>
      </c>
      <c r="B361" s="31" t="s">
        <v>397</v>
      </c>
      <c r="C361" s="29" t="s">
        <v>377</v>
      </c>
      <c r="D361" s="29" t="s">
        <v>69</v>
      </c>
      <c r="E361" s="161">
        <v>10.01</v>
      </c>
      <c r="F361" s="161"/>
      <c r="G361" s="30" t="s">
        <v>70</v>
      </c>
      <c r="H361" s="15">
        <v>1</v>
      </c>
      <c r="I361" s="32">
        <v>6.24</v>
      </c>
      <c r="J361" s="32">
        <v>6.24</v>
      </c>
    </row>
    <row r="362" spans="1:10" ht="14.25" customHeight="1" x14ac:dyDescent="0.2">
      <c r="A362" s="25" t="s">
        <v>558</v>
      </c>
      <c r="B362" s="27" t="s">
        <v>667</v>
      </c>
      <c r="C362" s="25" t="s">
        <v>377</v>
      </c>
      <c r="D362" s="25" t="s">
        <v>668</v>
      </c>
      <c r="E362" s="157" t="s">
        <v>561</v>
      </c>
      <c r="F362" s="157"/>
      <c r="G362" s="26" t="s">
        <v>562</v>
      </c>
      <c r="H362" s="18">
        <v>0.04</v>
      </c>
      <c r="I362" s="28">
        <v>16.57</v>
      </c>
      <c r="J362" s="28">
        <v>0.66279999999999994</v>
      </c>
    </row>
    <row r="363" spans="1:10" ht="30" customHeight="1" x14ac:dyDescent="0.2">
      <c r="A363" s="25" t="s">
        <v>558</v>
      </c>
      <c r="B363" s="27" t="s">
        <v>669</v>
      </c>
      <c r="C363" s="25" t="s">
        <v>377</v>
      </c>
      <c r="D363" s="25" t="s">
        <v>670</v>
      </c>
      <c r="E363" s="157" t="s">
        <v>561</v>
      </c>
      <c r="F363" s="157"/>
      <c r="G363" s="26" t="s">
        <v>562</v>
      </c>
      <c r="H363" s="18">
        <v>0.08</v>
      </c>
      <c r="I363" s="28">
        <v>13.62</v>
      </c>
      <c r="J363" s="28">
        <v>1.0895999999999999</v>
      </c>
    </row>
    <row r="364" spans="1:10" ht="0.95" customHeight="1" x14ac:dyDescent="0.2">
      <c r="A364" s="25" t="s">
        <v>558</v>
      </c>
      <c r="B364" s="27" t="s">
        <v>671</v>
      </c>
      <c r="C364" s="25" t="s">
        <v>377</v>
      </c>
      <c r="D364" s="25" t="s">
        <v>672</v>
      </c>
      <c r="E364" s="157" t="s">
        <v>567</v>
      </c>
      <c r="F364" s="157"/>
      <c r="G364" s="26" t="s">
        <v>70</v>
      </c>
      <c r="H364" s="18">
        <v>1.1000000000000001</v>
      </c>
      <c r="I364" s="28">
        <v>3.85</v>
      </c>
      <c r="J364" s="28">
        <v>4.2350000000000003</v>
      </c>
    </row>
    <row r="365" spans="1:10" ht="18" customHeight="1" x14ac:dyDescent="0.2">
      <c r="A365" s="25" t="s">
        <v>558</v>
      </c>
      <c r="B365" s="27" t="s">
        <v>673</v>
      </c>
      <c r="C365" s="25" t="s">
        <v>377</v>
      </c>
      <c r="D365" s="25" t="s">
        <v>674</v>
      </c>
      <c r="E365" s="157" t="s">
        <v>567</v>
      </c>
      <c r="F365" s="157"/>
      <c r="G365" s="26" t="s">
        <v>70</v>
      </c>
      <c r="H365" s="18">
        <v>0.03</v>
      </c>
      <c r="I365" s="28">
        <v>8.27</v>
      </c>
      <c r="J365" s="28">
        <v>0.24809999999999999</v>
      </c>
    </row>
    <row r="366" spans="1:10" ht="24" customHeight="1" x14ac:dyDescent="0.2">
      <c r="A366" s="35"/>
      <c r="B366" s="35"/>
      <c r="C366" s="35"/>
      <c r="D366" s="35"/>
      <c r="E366" s="35" t="s">
        <v>576</v>
      </c>
      <c r="F366" s="20">
        <v>1.75</v>
      </c>
      <c r="G366" s="35" t="s">
        <v>577</v>
      </c>
      <c r="H366" s="20">
        <v>0</v>
      </c>
      <c r="I366" s="35" t="s">
        <v>578</v>
      </c>
      <c r="J366" s="20">
        <v>1.75</v>
      </c>
    </row>
    <row r="367" spans="1:10" ht="24" customHeight="1" x14ac:dyDescent="0.2">
      <c r="A367" s="35"/>
      <c r="B367" s="35"/>
      <c r="C367" s="35"/>
      <c r="D367" s="35"/>
      <c r="E367" s="35" t="s">
        <v>579</v>
      </c>
      <c r="F367" s="20">
        <v>1.798368</v>
      </c>
      <c r="G367" s="35"/>
      <c r="H367" s="158" t="s">
        <v>580</v>
      </c>
      <c r="I367" s="158"/>
      <c r="J367" s="20">
        <v>8.0399999999999991</v>
      </c>
    </row>
    <row r="368" spans="1:10" ht="24" customHeight="1" thickBot="1" x14ac:dyDescent="0.25">
      <c r="A368" s="33"/>
      <c r="B368" s="33"/>
      <c r="C368" s="33"/>
      <c r="D368" s="33"/>
      <c r="E368" s="33"/>
      <c r="F368" s="33"/>
      <c r="G368" s="33" t="s">
        <v>581</v>
      </c>
      <c r="H368" s="19">
        <v>1082.3900000000001</v>
      </c>
      <c r="I368" s="33" t="s">
        <v>582</v>
      </c>
      <c r="J368" s="36">
        <v>8702.42</v>
      </c>
    </row>
    <row r="369" spans="1:10" ht="24" customHeight="1" thickTop="1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</row>
    <row r="370" spans="1:10" ht="24" customHeight="1" x14ac:dyDescent="0.2">
      <c r="A370" s="10" t="s">
        <v>101</v>
      </c>
      <c r="B370" s="11" t="s">
        <v>371</v>
      </c>
      <c r="C370" s="10" t="s">
        <v>372</v>
      </c>
      <c r="D370" s="10" t="s">
        <v>1</v>
      </c>
      <c r="E370" s="160" t="s">
        <v>556</v>
      </c>
      <c r="F370" s="160"/>
      <c r="G370" s="9" t="s">
        <v>2</v>
      </c>
      <c r="H370" s="11" t="s">
        <v>3</v>
      </c>
      <c r="I370" s="11" t="s">
        <v>373</v>
      </c>
      <c r="J370" s="11" t="s">
        <v>375</v>
      </c>
    </row>
    <row r="371" spans="1:10" x14ac:dyDescent="0.2">
      <c r="A371" s="29" t="s">
        <v>557</v>
      </c>
      <c r="B371" s="31" t="s">
        <v>395</v>
      </c>
      <c r="C371" s="29" t="s">
        <v>377</v>
      </c>
      <c r="D371" s="29" t="s">
        <v>65</v>
      </c>
      <c r="E371" s="161">
        <v>11.01</v>
      </c>
      <c r="F371" s="161"/>
      <c r="G371" s="30" t="s">
        <v>34</v>
      </c>
      <c r="H371" s="15">
        <v>1</v>
      </c>
      <c r="I371" s="32">
        <v>358.96</v>
      </c>
      <c r="J371" s="32">
        <v>358.96</v>
      </c>
    </row>
    <row r="372" spans="1:10" ht="14.25" customHeight="1" x14ac:dyDescent="0.2">
      <c r="A372" s="25" t="s">
        <v>558</v>
      </c>
      <c r="B372" s="27" t="s">
        <v>661</v>
      </c>
      <c r="C372" s="25" t="s">
        <v>377</v>
      </c>
      <c r="D372" s="25" t="s">
        <v>662</v>
      </c>
      <c r="E372" s="157" t="s">
        <v>567</v>
      </c>
      <c r="F372" s="157"/>
      <c r="G372" s="26" t="s">
        <v>34</v>
      </c>
      <c r="H372" s="18">
        <v>1.03</v>
      </c>
      <c r="I372" s="28">
        <v>348.5</v>
      </c>
      <c r="J372" s="28">
        <v>358.95499999999998</v>
      </c>
    </row>
    <row r="373" spans="1:10" ht="30" customHeight="1" x14ac:dyDescent="0.2">
      <c r="A373" s="35"/>
      <c r="B373" s="35"/>
      <c r="C373" s="35"/>
      <c r="D373" s="35"/>
      <c r="E373" s="35" t="s">
        <v>576</v>
      </c>
      <c r="F373" s="20">
        <v>0</v>
      </c>
      <c r="G373" s="35" t="s">
        <v>577</v>
      </c>
      <c r="H373" s="20">
        <v>0</v>
      </c>
      <c r="I373" s="35" t="s">
        <v>578</v>
      </c>
      <c r="J373" s="20">
        <v>0</v>
      </c>
    </row>
    <row r="374" spans="1:10" ht="0.95" customHeight="1" x14ac:dyDescent="0.2">
      <c r="A374" s="35"/>
      <c r="B374" s="35"/>
      <c r="C374" s="35"/>
      <c r="D374" s="35"/>
      <c r="E374" s="35" t="s">
        <v>579</v>
      </c>
      <c r="F374" s="20">
        <v>103.45227199999999</v>
      </c>
      <c r="G374" s="35"/>
      <c r="H374" s="158" t="s">
        <v>580</v>
      </c>
      <c r="I374" s="158"/>
      <c r="J374" s="20">
        <v>462.41</v>
      </c>
    </row>
    <row r="375" spans="1:10" ht="18" customHeight="1" thickBot="1" x14ac:dyDescent="0.25">
      <c r="A375" s="33"/>
      <c r="B375" s="33"/>
      <c r="C375" s="33"/>
      <c r="D375" s="33"/>
      <c r="E375" s="33"/>
      <c r="F375" s="33"/>
      <c r="G375" s="33" t="s">
        <v>581</v>
      </c>
      <c r="H375" s="19">
        <v>17.37</v>
      </c>
      <c r="I375" s="33" t="s">
        <v>582</v>
      </c>
      <c r="J375" s="36">
        <v>8032.06</v>
      </c>
    </row>
    <row r="376" spans="1:10" ht="24" customHeight="1" thickTop="1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</row>
    <row r="377" spans="1:10" ht="24" customHeight="1" x14ac:dyDescent="0.2">
      <c r="A377" s="10" t="s">
        <v>102</v>
      </c>
      <c r="B377" s="11" t="s">
        <v>371</v>
      </c>
      <c r="C377" s="10" t="s">
        <v>372</v>
      </c>
      <c r="D377" s="10" t="s">
        <v>1</v>
      </c>
      <c r="E377" s="160" t="s">
        <v>556</v>
      </c>
      <c r="F377" s="160"/>
      <c r="G377" s="9" t="s">
        <v>2</v>
      </c>
      <c r="H377" s="11" t="s">
        <v>3</v>
      </c>
      <c r="I377" s="11" t="s">
        <v>373</v>
      </c>
      <c r="J377" s="11" t="s">
        <v>375</v>
      </c>
    </row>
    <row r="378" spans="1:10" x14ac:dyDescent="0.2">
      <c r="A378" s="29" t="s">
        <v>557</v>
      </c>
      <c r="B378" s="31" t="s">
        <v>396</v>
      </c>
      <c r="C378" s="29" t="s">
        <v>377</v>
      </c>
      <c r="D378" s="29" t="s">
        <v>67</v>
      </c>
      <c r="E378" s="161">
        <v>11.16</v>
      </c>
      <c r="F378" s="161"/>
      <c r="G378" s="30" t="s">
        <v>34</v>
      </c>
      <c r="H378" s="15">
        <v>1</v>
      </c>
      <c r="I378" s="32">
        <v>122.38</v>
      </c>
      <c r="J378" s="32">
        <v>122.38</v>
      </c>
    </row>
    <row r="379" spans="1:10" ht="14.25" customHeight="1" x14ac:dyDescent="0.2">
      <c r="A379" s="25" t="s">
        <v>558</v>
      </c>
      <c r="B379" s="27" t="s">
        <v>663</v>
      </c>
      <c r="C379" s="25" t="s">
        <v>377</v>
      </c>
      <c r="D379" s="25" t="s">
        <v>664</v>
      </c>
      <c r="E379" s="157" t="s">
        <v>561</v>
      </c>
      <c r="F379" s="157"/>
      <c r="G379" s="26" t="s">
        <v>562</v>
      </c>
      <c r="H379" s="18">
        <v>2</v>
      </c>
      <c r="I379" s="28">
        <v>16.57</v>
      </c>
      <c r="J379" s="28">
        <v>33.14</v>
      </c>
    </row>
    <row r="380" spans="1:10" ht="30" customHeight="1" x14ac:dyDescent="0.2">
      <c r="A380" s="25" t="s">
        <v>558</v>
      </c>
      <c r="B380" s="27" t="s">
        <v>595</v>
      </c>
      <c r="C380" s="25" t="s">
        <v>377</v>
      </c>
      <c r="D380" s="25" t="s">
        <v>596</v>
      </c>
      <c r="E380" s="157" t="s">
        <v>561</v>
      </c>
      <c r="F380" s="157"/>
      <c r="G380" s="26" t="s">
        <v>562</v>
      </c>
      <c r="H380" s="18">
        <v>4</v>
      </c>
      <c r="I380" s="28">
        <v>13.62</v>
      </c>
      <c r="J380" s="28">
        <v>54.48</v>
      </c>
    </row>
    <row r="381" spans="1:10" ht="0.95" customHeight="1" x14ac:dyDescent="0.2">
      <c r="A381" s="25" t="s">
        <v>558</v>
      </c>
      <c r="B381" s="27" t="s">
        <v>665</v>
      </c>
      <c r="C381" s="25" t="s">
        <v>377</v>
      </c>
      <c r="D381" s="25" t="s">
        <v>666</v>
      </c>
      <c r="E381" s="157" t="s">
        <v>567</v>
      </c>
      <c r="F381" s="157"/>
      <c r="G381" s="26" t="s">
        <v>34</v>
      </c>
      <c r="H381" s="18">
        <v>1</v>
      </c>
      <c r="I381" s="28">
        <v>34.76</v>
      </c>
      <c r="J381" s="28">
        <v>34.76</v>
      </c>
    </row>
    <row r="382" spans="1:10" ht="18" customHeight="1" x14ac:dyDescent="0.2">
      <c r="A382" s="35"/>
      <c r="B382" s="35"/>
      <c r="C382" s="35"/>
      <c r="D382" s="35"/>
      <c r="E382" s="35" t="s">
        <v>576</v>
      </c>
      <c r="F382" s="20">
        <v>87.62</v>
      </c>
      <c r="G382" s="35" t="s">
        <v>577</v>
      </c>
      <c r="H382" s="20">
        <v>0</v>
      </c>
      <c r="I382" s="35" t="s">
        <v>578</v>
      </c>
      <c r="J382" s="20">
        <v>87.62</v>
      </c>
    </row>
    <row r="383" spans="1:10" ht="24" customHeight="1" x14ac:dyDescent="0.2">
      <c r="A383" s="35"/>
      <c r="B383" s="35"/>
      <c r="C383" s="35"/>
      <c r="D383" s="35"/>
      <c r="E383" s="35" t="s">
        <v>579</v>
      </c>
      <c r="F383" s="20">
        <v>35.269916000000002</v>
      </c>
      <c r="G383" s="35"/>
      <c r="H383" s="158" t="s">
        <v>580</v>
      </c>
      <c r="I383" s="158"/>
      <c r="J383" s="20">
        <v>157.65</v>
      </c>
    </row>
    <row r="384" spans="1:10" ht="24" customHeight="1" thickBot="1" x14ac:dyDescent="0.25">
      <c r="A384" s="33"/>
      <c r="B384" s="33"/>
      <c r="C384" s="33"/>
      <c r="D384" s="33"/>
      <c r="E384" s="33"/>
      <c r="F384" s="33"/>
      <c r="G384" s="33" t="s">
        <v>581</v>
      </c>
      <c r="H384" s="19">
        <v>17.37</v>
      </c>
      <c r="I384" s="33" t="s">
        <v>582</v>
      </c>
      <c r="J384" s="36">
        <v>2738.38</v>
      </c>
    </row>
    <row r="385" spans="1:10" ht="24" customHeight="1" thickTop="1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</row>
    <row r="386" spans="1:10" ht="24" customHeight="1" x14ac:dyDescent="0.2">
      <c r="A386" s="10" t="s">
        <v>103</v>
      </c>
      <c r="B386" s="11" t="s">
        <v>371</v>
      </c>
      <c r="C386" s="10" t="s">
        <v>372</v>
      </c>
      <c r="D386" s="10" t="s">
        <v>1</v>
      </c>
      <c r="E386" s="160" t="s">
        <v>556</v>
      </c>
      <c r="F386" s="160"/>
      <c r="G386" s="9" t="s">
        <v>2</v>
      </c>
      <c r="H386" s="11" t="s">
        <v>3</v>
      </c>
      <c r="I386" s="11" t="s">
        <v>373</v>
      </c>
      <c r="J386" s="11" t="s">
        <v>375</v>
      </c>
    </row>
    <row r="387" spans="1:10" x14ac:dyDescent="0.2">
      <c r="A387" s="29" t="s">
        <v>557</v>
      </c>
      <c r="B387" s="31" t="s">
        <v>405</v>
      </c>
      <c r="C387" s="29" t="s">
        <v>377</v>
      </c>
      <c r="D387" s="29" t="s">
        <v>105</v>
      </c>
      <c r="E387" s="161">
        <v>14.01</v>
      </c>
      <c r="F387" s="161"/>
      <c r="G387" s="30" t="s">
        <v>34</v>
      </c>
      <c r="H387" s="15">
        <v>1</v>
      </c>
      <c r="I387" s="32">
        <v>604.04</v>
      </c>
      <c r="J387" s="32">
        <v>604.04</v>
      </c>
    </row>
    <row r="388" spans="1:10" ht="14.25" customHeight="1" x14ac:dyDescent="0.2">
      <c r="A388" s="25" t="s">
        <v>558</v>
      </c>
      <c r="B388" s="27" t="s">
        <v>663</v>
      </c>
      <c r="C388" s="25" t="s">
        <v>377</v>
      </c>
      <c r="D388" s="25" t="s">
        <v>664</v>
      </c>
      <c r="E388" s="157" t="s">
        <v>561</v>
      </c>
      <c r="F388" s="157"/>
      <c r="G388" s="26" t="s">
        <v>562</v>
      </c>
      <c r="H388" s="18">
        <v>7</v>
      </c>
      <c r="I388" s="28">
        <v>16.57</v>
      </c>
      <c r="J388" s="28">
        <v>115.99</v>
      </c>
    </row>
    <row r="389" spans="1:10" ht="30" customHeight="1" x14ac:dyDescent="0.2">
      <c r="A389" s="25" t="s">
        <v>558</v>
      </c>
      <c r="B389" s="27" t="s">
        <v>595</v>
      </c>
      <c r="C389" s="25" t="s">
        <v>377</v>
      </c>
      <c r="D389" s="25" t="s">
        <v>596</v>
      </c>
      <c r="E389" s="157" t="s">
        <v>561</v>
      </c>
      <c r="F389" s="157"/>
      <c r="G389" s="26" t="s">
        <v>562</v>
      </c>
      <c r="H389" s="18">
        <v>9.85</v>
      </c>
      <c r="I389" s="28">
        <v>13.62</v>
      </c>
      <c r="J389" s="28">
        <v>134.15700000000001</v>
      </c>
    </row>
    <row r="390" spans="1:10" ht="0.95" customHeight="1" x14ac:dyDescent="0.2">
      <c r="A390" s="25" t="s">
        <v>558</v>
      </c>
      <c r="B390" s="27" t="s">
        <v>565</v>
      </c>
      <c r="C390" s="25" t="s">
        <v>377</v>
      </c>
      <c r="D390" s="25" t="s">
        <v>566</v>
      </c>
      <c r="E390" s="157" t="s">
        <v>567</v>
      </c>
      <c r="F390" s="157"/>
      <c r="G390" s="26" t="s">
        <v>70</v>
      </c>
      <c r="H390" s="18">
        <v>51.87</v>
      </c>
      <c r="I390" s="28">
        <v>0.39</v>
      </c>
      <c r="J390" s="28">
        <v>20.229299999999999</v>
      </c>
    </row>
    <row r="391" spans="1:10" ht="18" customHeight="1" x14ac:dyDescent="0.2">
      <c r="A391" s="25" t="s">
        <v>558</v>
      </c>
      <c r="B391" s="27" t="s">
        <v>700</v>
      </c>
      <c r="C391" s="25" t="s">
        <v>377</v>
      </c>
      <c r="D391" s="25" t="s">
        <v>701</v>
      </c>
      <c r="E391" s="157" t="s">
        <v>567</v>
      </c>
      <c r="F391" s="157"/>
      <c r="G391" s="26" t="s">
        <v>70</v>
      </c>
      <c r="H391" s="18">
        <v>51.87</v>
      </c>
      <c r="I391" s="28">
        <v>0.56999999999999995</v>
      </c>
      <c r="J391" s="28">
        <v>29.565899999999999</v>
      </c>
    </row>
    <row r="392" spans="1:10" ht="24" customHeight="1" x14ac:dyDescent="0.2">
      <c r="A392" s="25" t="s">
        <v>558</v>
      </c>
      <c r="B392" s="27" t="s">
        <v>568</v>
      </c>
      <c r="C392" s="25" t="s">
        <v>377</v>
      </c>
      <c r="D392" s="25" t="s">
        <v>569</v>
      </c>
      <c r="E392" s="157" t="s">
        <v>567</v>
      </c>
      <c r="F392" s="157"/>
      <c r="G392" s="26" t="s">
        <v>34</v>
      </c>
      <c r="H392" s="18">
        <v>0.35</v>
      </c>
      <c r="I392" s="28">
        <v>96.57</v>
      </c>
      <c r="J392" s="28">
        <v>33.799500000000002</v>
      </c>
    </row>
    <row r="393" spans="1:10" ht="24" customHeight="1" x14ac:dyDescent="0.2">
      <c r="A393" s="25" t="s">
        <v>558</v>
      </c>
      <c r="B393" s="27" t="s">
        <v>702</v>
      </c>
      <c r="C393" s="25" t="s">
        <v>377</v>
      </c>
      <c r="D393" s="25" t="s">
        <v>703</v>
      </c>
      <c r="E393" s="157" t="s">
        <v>567</v>
      </c>
      <c r="F393" s="157"/>
      <c r="G393" s="26" t="s">
        <v>167</v>
      </c>
      <c r="H393" s="18">
        <v>795</v>
      </c>
      <c r="I393" s="28">
        <v>0.34</v>
      </c>
      <c r="J393" s="28">
        <v>270.3</v>
      </c>
    </row>
    <row r="394" spans="1:10" ht="24" customHeight="1" x14ac:dyDescent="0.2">
      <c r="A394" s="35"/>
      <c r="B394" s="35"/>
      <c r="C394" s="35"/>
      <c r="D394" s="35"/>
      <c r="E394" s="35" t="s">
        <v>576</v>
      </c>
      <c r="F394" s="20">
        <v>250.15</v>
      </c>
      <c r="G394" s="35" t="s">
        <v>577</v>
      </c>
      <c r="H394" s="20">
        <v>0</v>
      </c>
      <c r="I394" s="35" t="s">
        <v>578</v>
      </c>
      <c r="J394" s="20">
        <v>250.15</v>
      </c>
    </row>
    <row r="395" spans="1:10" ht="24" customHeight="1" x14ac:dyDescent="0.2">
      <c r="A395" s="35"/>
      <c r="B395" s="35"/>
      <c r="C395" s="35"/>
      <c r="D395" s="35"/>
      <c r="E395" s="35" t="s">
        <v>579</v>
      </c>
      <c r="F395" s="20">
        <v>174.084328</v>
      </c>
      <c r="G395" s="35"/>
      <c r="H395" s="158" t="s">
        <v>580</v>
      </c>
      <c r="I395" s="158"/>
      <c r="J395" s="20">
        <v>778.12</v>
      </c>
    </row>
    <row r="396" spans="1:10" ht="24" customHeight="1" thickBot="1" x14ac:dyDescent="0.25">
      <c r="A396" s="33"/>
      <c r="B396" s="33"/>
      <c r="C396" s="33"/>
      <c r="D396" s="33"/>
      <c r="E396" s="33"/>
      <c r="F396" s="33"/>
      <c r="G396" s="33" t="s">
        <v>581</v>
      </c>
      <c r="H396" s="19">
        <v>5.03</v>
      </c>
      <c r="I396" s="33" t="s">
        <v>582</v>
      </c>
      <c r="J396" s="36">
        <v>3913.94</v>
      </c>
    </row>
    <row r="397" spans="1:10" ht="24" customHeight="1" thickTop="1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</row>
    <row r="398" spans="1:10" ht="24" customHeight="1" x14ac:dyDescent="0.2">
      <c r="A398" s="10" t="s">
        <v>104</v>
      </c>
      <c r="B398" s="11" t="s">
        <v>371</v>
      </c>
      <c r="C398" s="10" t="s">
        <v>372</v>
      </c>
      <c r="D398" s="10" t="s">
        <v>1</v>
      </c>
      <c r="E398" s="160" t="s">
        <v>556</v>
      </c>
      <c r="F398" s="160"/>
      <c r="G398" s="9" t="s">
        <v>2</v>
      </c>
      <c r="H398" s="11" t="s">
        <v>3</v>
      </c>
      <c r="I398" s="11" t="s">
        <v>373</v>
      </c>
      <c r="J398" s="11" t="s">
        <v>375</v>
      </c>
    </row>
    <row r="399" spans="1:10" x14ac:dyDescent="0.2">
      <c r="A399" s="29" t="s">
        <v>557</v>
      </c>
      <c r="B399" s="31" t="s">
        <v>406</v>
      </c>
      <c r="C399" s="29" t="s">
        <v>382</v>
      </c>
      <c r="D399" s="29" t="s">
        <v>109</v>
      </c>
      <c r="E399" s="161" t="s">
        <v>686</v>
      </c>
      <c r="F399" s="161"/>
      <c r="G399" s="30" t="s">
        <v>34</v>
      </c>
      <c r="H399" s="15">
        <v>1</v>
      </c>
      <c r="I399" s="32">
        <v>43.27</v>
      </c>
      <c r="J399" s="32">
        <v>43.27</v>
      </c>
    </row>
    <row r="400" spans="1:10" ht="14.25" customHeight="1" x14ac:dyDescent="0.2">
      <c r="A400" s="21" t="s">
        <v>602</v>
      </c>
      <c r="B400" s="23" t="s">
        <v>696</v>
      </c>
      <c r="C400" s="21" t="s">
        <v>382</v>
      </c>
      <c r="D400" s="21" t="s">
        <v>697</v>
      </c>
      <c r="E400" s="162" t="s">
        <v>605</v>
      </c>
      <c r="F400" s="162"/>
      <c r="G400" s="22" t="s">
        <v>23</v>
      </c>
      <c r="H400" s="17">
        <v>2.3986000000000001</v>
      </c>
      <c r="I400" s="24">
        <v>18.04</v>
      </c>
      <c r="J400" s="24">
        <v>43.270744000000001</v>
      </c>
    </row>
    <row r="401" spans="1:10" ht="30" customHeight="1" x14ac:dyDescent="0.2">
      <c r="A401" s="35"/>
      <c r="B401" s="35"/>
      <c r="C401" s="35"/>
      <c r="D401" s="35"/>
      <c r="E401" s="35" t="s">
        <v>576</v>
      </c>
      <c r="F401" s="20">
        <v>30.99</v>
      </c>
      <c r="G401" s="35" t="s">
        <v>577</v>
      </c>
      <c r="H401" s="20">
        <v>0</v>
      </c>
      <c r="I401" s="35" t="s">
        <v>578</v>
      </c>
      <c r="J401" s="20">
        <v>30.99</v>
      </c>
    </row>
    <row r="402" spans="1:10" ht="0.95" customHeight="1" x14ac:dyDescent="0.2">
      <c r="A402" s="35"/>
      <c r="B402" s="35"/>
      <c r="C402" s="35"/>
      <c r="D402" s="35"/>
      <c r="E402" s="35" t="s">
        <v>579</v>
      </c>
      <c r="F402" s="20">
        <v>12.470414</v>
      </c>
      <c r="G402" s="35"/>
      <c r="H402" s="158" t="s">
        <v>580</v>
      </c>
      <c r="I402" s="158"/>
      <c r="J402" s="20">
        <v>55.74</v>
      </c>
    </row>
    <row r="403" spans="1:10" ht="18" customHeight="1" thickBot="1" x14ac:dyDescent="0.25">
      <c r="A403" s="33"/>
      <c r="B403" s="33"/>
      <c r="C403" s="33"/>
      <c r="D403" s="33"/>
      <c r="E403" s="33"/>
      <c r="F403" s="33"/>
      <c r="G403" s="33" t="s">
        <v>581</v>
      </c>
      <c r="H403" s="19">
        <v>26.62</v>
      </c>
      <c r="I403" s="33" t="s">
        <v>582</v>
      </c>
      <c r="J403" s="36">
        <v>1483.8</v>
      </c>
    </row>
    <row r="404" spans="1:10" ht="24" customHeight="1" thickTop="1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</row>
    <row r="405" spans="1:10" ht="24" customHeight="1" x14ac:dyDescent="0.2">
      <c r="A405" s="10" t="s">
        <v>106</v>
      </c>
      <c r="B405" s="11" t="s">
        <v>371</v>
      </c>
      <c r="C405" s="10" t="s">
        <v>372</v>
      </c>
      <c r="D405" s="10" t="s">
        <v>1</v>
      </c>
      <c r="E405" s="160" t="s">
        <v>556</v>
      </c>
      <c r="F405" s="160"/>
      <c r="G405" s="9" t="s">
        <v>2</v>
      </c>
      <c r="H405" s="11" t="s">
        <v>3</v>
      </c>
      <c r="I405" s="11" t="s">
        <v>373</v>
      </c>
      <c r="J405" s="11" t="s">
        <v>375</v>
      </c>
    </row>
    <row r="406" spans="1:10" ht="24" customHeight="1" x14ac:dyDescent="0.2">
      <c r="A406" s="29" t="s">
        <v>557</v>
      </c>
      <c r="B406" s="31" t="s">
        <v>407</v>
      </c>
      <c r="C406" s="29" t="s">
        <v>382</v>
      </c>
      <c r="D406" s="29" t="s">
        <v>110</v>
      </c>
      <c r="E406" s="161" t="s">
        <v>605</v>
      </c>
      <c r="F406" s="161"/>
      <c r="G406" s="30" t="s">
        <v>34</v>
      </c>
      <c r="H406" s="15">
        <v>1</v>
      </c>
      <c r="I406" s="32">
        <v>31.29</v>
      </c>
      <c r="J406" s="32">
        <v>31.29</v>
      </c>
    </row>
    <row r="407" spans="1:10" ht="24" customHeight="1" x14ac:dyDescent="0.2">
      <c r="A407" s="21" t="s">
        <v>602</v>
      </c>
      <c r="B407" s="23" t="s">
        <v>696</v>
      </c>
      <c r="C407" s="21" t="s">
        <v>382</v>
      </c>
      <c r="D407" s="21" t="s">
        <v>697</v>
      </c>
      <c r="E407" s="162" t="s">
        <v>605</v>
      </c>
      <c r="F407" s="162"/>
      <c r="G407" s="22" t="s">
        <v>23</v>
      </c>
      <c r="H407" s="17">
        <v>1.7346999999999999</v>
      </c>
      <c r="I407" s="24">
        <v>18.04</v>
      </c>
      <c r="J407" s="24">
        <v>31.293987999999999</v>
      </c>
    </row>
    <row r="408" spans="1:10" ht="24" customHeight="1" x14ac:dyDescent="0.2">
      <c r="A408" s="35"/>
      <c r="B408" s="35"/>
      <c r="C408" s="35"/>
      <c r="D408" s="35"/>
      <c r="E408" s="35" t="s">
        <v>576</v>
      </c>
      <c r="F408" s="20">
        <v>22.41</v>
      </c>
      <c r="G408" s="35" t="s">
        <v>577</v>
      </c>
      <c r="H408" s="20">
        <v>0</v>
      </c>
      <c r="I408" s="35" t="s">
        <v>578</v>
      </c>
      <c r="J408" s="20">
        <v>22.41</v>
      </c>
    </row>
    <row r="409" spans="1:10" ht="24" customHeight="1" x14ac:dyDescent="0.2">
      <c r="A409" s="35"/>
      <c r="B409" s="35"/>
      <c r="C409" s="35"/>
      <c r="D409" s="35"/>
      <c r="E409" s="35" t="s">
        <v>579</v>
      </c>
      <c r="F409" s="20">
        <v>9.0177779999999998</v>
      </c>
      <c r="G409" s="35"/>
      <c r="H409" s="158" t="s">
        <v>580</v>
      </c>
      <c r="I409" s="158"/>
      <c r="J409" s="20">
        <v>40.31</v>
      </c>
    </row>
    <row r="410" spans="1:10" ht="36" customHeight="1" thickBot="1" x14ac:dyDescent="0.25">
      <c r="A410" s="33"/>
      <c r="B410" s="33"/>
      <c r="C410" s="33"/>
      <c r="D410" s="33"/>
      <c r="E410" s="33"/>
      <c r="F410" s="33"/>
      <c r="G410" s="33" t="s">
        <v>581</v>
      </c>
      <c r="H410" s="19">
        <v>7.69</v>
      </c>
      <c r="I410" s="33" t="s">
        <v>582</v>
      </c>
      <c r="J410" s="36">
        <v>309.98</v>
      </c>
    </row>
    <row r="411" spans="1:10" ht="15" thickTop="1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</row>
    <row r="412" spans="1:10" ht="14.25" customHeight="1" x14ac:dyDescent="0.2">
      <c r="A412" s="10" t="s">
        <v>107</v>
      </c>
      <c r="B412" s="11" t="s">
        <v>371</v>
      </c>
      <c r="C412" s="10" t="s">
        <v>372</v>
      </c>
      <c r="D412" s="10" t="s">
        <v>1</v>
      </c>
      <c r="E412" s="160" t="s">
        <v>556</v>
      </c>
      <c r="F412" s="160"/>
      <c r="G412" s="9" t="s">
        <v>2</v>
      </c>
      <c r="H412" s="11" t="s">
        <v>3</v>
      </c>
      <c r="I412" s="11" t="s">
        <v>373</v>
      </c>
      <c r="J412" s="11" t="s">
        <v>375</v>
      </c>
    </row>
    <row r="413" spans="1:10" ht="30" customHeight="1" x14ac:dyDescent="0.2">
      <c r="A413" s="29" t="s">
        <v>557</v>
      </c>
      <c r="B413" s="31" t="s">
        <v>2247</v>
      </c>
      <c r="C413" s="29" t="s">
        <v>432</v>
      </c>
      <c r="D413" s="29" t="s">
        <v>2248</v>
      </c>
      <c r="E413" s="161" t="s">
        <v>2254</v>
      </c>
      <c r="F413" s="161"/>
      <c r="G413" s="30" t="s">
        <v>552</v>
      </c>
      <c r="H413" s="15">
        <v>1</v>
      </c>
      <c r="I413" s="32">
        <v>54.79</v>
      </c>
      <c r="J413" s="32">
        <v>54.79</v>
      </c>
    </row>
    <row r="414" spans="1:10" ht="0.95" customHeight="1" x14ac:dyDescent="0.2">
      <c r="A414" s="25" t="s">
        <v>558</v>
      </c>
      <c r="B414" s="27" t="s">
        <v>2255</v>
      </c>
      <c r="C414" s="25" t="s">
        <v>432</v>
      </c>
      <c r="D414" s="25" t="s">
        <v>2256</v>
      </c>
      <c r="E414" s="157" t="s">
        <v>610</v>
      </c>
      <c r="F414" s="157"/>
      <c r="G414" s="26" t="s">
        <v>552</v>
      </c>
      <c r="H414" s="18">
        <v>1</v>
      </c>
      <c r="I414" s="28">
        <v>54.44</v>
      </c>
      <c r="J414" s="28">
        <v>54.44</v>
      </c>
    </row>
    <row r="415" spans="1:10" ht="18" customHeight="1" x14ac:dyDescent="0.2">
      <c r="A415" s="25" t="s">
        <v>558</v>
      </c>
      <c r="B415" s="27" t="s">
        <v>2257</v>
      </c>
      <c r="C415" s="25" t="s">
        <v>382</v>
      </c>
      <c r="D415" s="25" t="s">
        <v>2258</v>
      </c>
      <c r="E415" s="157" t="s">
        <v>561</v>
      </c>
      <c r="F415" s="157"/>
      <c r="G415" s="26" t="s">
        <v>23</v>
      </c>
      <c r="H415" s="18">
        <v>0.03</v>
      </c>
      <c r="I415" s="28">
        <v>11.73</v>
      </c>
      <c r="J415" s="28">
        <v>0.35189999999999999</v>
      </c>
    </row>
    <row r="416" spans="1:10" ht="24" customHeight="1" x14ac:dyDescent="0.2">
      <c r="A416" s="35"/>
      <c r="B416" s="35"/>
      <c r="C416" s="35"/>
      <c r="D416" s="35"/>
      <c r="E416" s="35" t="s">
        <v>576</v>
      </c>
      <c r="F416" s="20">
        <v>0.35</v>
      </c>
      <c r="G416" s="35" t="s">
        <v>577</v>
      </c>
      <c r="H416" s="20">
        <v>0</v>
      </c>
      <c r="I416" s="35" t="s">
        <v>578</v>
      </c>
      <c r="J416" s="20">
        <v>0.35</v>
      </c>
    </row>
    <row r="417" spans="1:10" ht="24" customHeight="1" x14ac:dyDescent="0.2">
      <c r="A417" s="35"/>
      <c r="B417" s="35"/>
      <c r="C417" s="35"/>
      <c r="D417" s="35"/>
      <c r="E417" s="35" t="s">
        <v>579</v>
      </c>
      <c r="F417" s="20">
        <v>15.790478</v>
      </c>
      <c r="G417" s="35"/>
      <c r="H417" s="158" t="s">
        <v>580</v>
      </c>
      <c r="I417" s="158"/>
      <c r="J417" s="20">
        <v>70.58</v>
      </c>
    </row>
    <row r="418" spans="1:10" ht="24" customHeight="1" thickBot="1" x14ac:dyDescent="0.25">
      <c r="A418" s="33"/>
      <c r="B418" s="33"/>
      <c r="C418" s="33"/>
      <c r="D418" s="33"/>
      <c r="E418" s="33"/>
      <c r="F418" s="33"/>
      <c r="G418" s="33" t="s">
        <v>581</v>
      </c>
      <c r="H418" s="19">
        <v>60.8</v>
      </c>
      <c r="I418" s="33" t="s">
        <v>582</v>
      </c>
      <c r="J418" s="36">
        <v>4291.26</v>
      </c>
    </row>
    <row r="419" spans="1:10" ht="24" customHeight="1" thickTop="1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</row>
    <row r="420" spans="1:10" ht="15" x14ac:dyDescent="0.2">
      <c r="A420" s="10" t="s">
        <v>108</v>
      </c>
      <c r="B420" s="11" t="s">
        <v>371</v>
      </c>
      <c r="C420" s="10" t="s">
        <v>372</v>
      </c>
      <c r="D420" s="10" t="s">
        <v>1</v>
      </c>
      <c r="E420" s="160" t="s">
        <v>556</v>
      </c>
      <c r="F420" s="160"/>
      <c r="G420" s="9" t="s">
        <v>2</v>
      </c>
      <c r="H420" s="11" t="s">
        <v>3</v>
      </c>
      <c r="I420" s="11" t="s">
        <v>373</v>
      </c>
      <c r="J420" s="11" t="s">
        <v>375</v>
      </c>
    </row>
    <row r="421" spans="1:10" ht="14.25" customHeight="1" x14ac:dyDescent="0.2">
      <c r="A421" s="29" t="s">
        <v>557</v>
      </c>
      <c r="B421" s="31" t="s">
        <v>2249</v>
      </c>
      <c r="C421" s="29" t="s">
        <v>377</v>
      </c>
      <c r="D421" s="29" t="s">
        <v>2250</v>
      </c>
      <c r="E421" s="161">
        <v>32.17</v>
      </c>
      <c r="F421" s="161"/>
      <c r="G421" s="30" t="s">
        <v>34</v>
      </c>
      <c r="H421" s="15">
        <v>1</v>
      </c>
      <c r="I421" s="32">
        <v>388.33</v>
      </c>
      <c r="J421" s="32">
        <v>388.33</v>
      </c>
    </row>
    <row r="422" spans="1:10" ht="30" customHeight="1" x14ac:dyDescent="0.2">
      <c r="A422" s="25" t="s">
        <v>558</v>
      </c>
      <c r="B422" s="27" t="s">
        <v>2259</v>
      </c>
      <c r="C422" s="25" t="s">
        <v>377</v>
      </c>
      <c r="D422" s="25" t="s">
        <v>2260</v>
      </c>
      <c r="E422" s="157" t="s">
        <v>567</v>
      </c>
      <c r="F422" s="157"/>
      <c r="G422" s="26" t="s">
        <v>34</v>
      </c>
      <c r="H422" s="18">
        <v>1</v>
      </c>
      <c r="I422" s="28">
        <v>388.33</v>
      </c>
      <c r="J422" s="28">
        <v>388.33</v>
      </c>
    </row>
    <row r="423" spans="1:10" ht="0.95" customHeight="1" x14ac:dyDescent="0.2">
      <c r="A423" s="35"/>
      <c r="B423" s="35"/>
      <c r="C423" s="35"/>
      <c r="D423" s="35"/>
      <c r="E423" s="35" t="s">
        <v>576</v>
      </c>
      <c r="F423" s="20">
        <v>0</v>
      </c>
      <c r="G423" s="35" t="s">
        <v>577</v>
      </c>
      <c r="H423" s="20">
        <v>0</v>
      </c>
      <c r="I423" s="35" t="s">
        <v>578</v>
      </c>
      <c r="J423" s="20">
        <v>0</v>
      </c>
    </row>
    <row r="424" spans="1:10" ht="18" customHeight="1" x14ac:dyDescent="0.2">
      <c r="A424" s="35"/>
      <c r="B424" s="35"/>
      <c r="C424" s="35"/>
      <c r="D424" s="35"/>
      <c r="E424" s="35" t="s">
        <v>579</v>
      </c>
      <c r="F424" s="20">
        <v>111.916706</v>
      </c>
      <c r="G424" s="35"/>
      <c r="H424" s="158" t="s">
        <v>580</v>
      </c>
      <c r="I424" s="158"/>
      <c r="J424" s="20">
        <v>500.25</v>
      </c>
    </row>
    <row r="425" spans="1:10" ht="24" customHeight="1" thickBot="1" x14ac:dyDescent="0.25">
      <c r="A425" s="33"/>
      <c r="B425" s="33"/>
      <c r="C425" s="33"/>
      <c r="D425" s="33"/>
      <c r="E425" s="33"/>
      <c r="F425" s="33"/>
      <c r="G425" s="33" t="s">
        <v>581</v>
      </c>
      <c r="H425" s="19">
        <v>0.71</v>
      </c>
      <c r="I425" s="33" t="s">
        <v>582</v>
      </c>
      <c r="J425" s="36">
        <v>355.18</v>
      </c>
    </row>
    <row r="426" spans="1:10" ht="24" customHeight="1" thickTop="1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</row>
    <row r="427" spans="1:10" x14ac:dyDescent="0.2">
      <c r="A427" s="12" t="s">
        <v>111</v>
      </c>
      <c r="B427" s="12"/>
      <c r="C427" s="12"/>
      <c r="D427" s="12" t="s">
        <v>112</v>
      </c>
      <c r="E427" s="12"/>
      <c r="F427" s="159"/>
      <c r="G427" s="159"/>
      <c r="H427" s="13"/>
      <c r="I427" s="12"/>
      <c r="J427" s="14">
        <v>23712.39</v>
      </c>
    </row>
    <row r="428" spans="1:10" ht="14.25" customHeight="1" x14ac:dyDescent="0.2">
      <c r="A428" s="12" t="s">
        <v>113</v>
      </c>
      <c r="B428" s="12"/>
      <c r="C428" s="12"/>
      <c r="D428" s="12" t="s">
        <v>83</v>
      </c>
      <c r="E428" s="12"/>
      <c r="F428" s="159"/>
      <c r="G428" s="159"/>
      <c r="H428" s="13"/>
      <c r="I428" s="12"/>
      <c r="J428" s="14">
        <v>23712.39</v>
      </c>
    </row>
    <row r="429" spans="1:10" ht="30" customHeight="1" x14ac:dyDescent="0.2">
      <c r="A429" s="10" t="s">
        <v>114</v>
      </c>
      <c r="B429" s="11" t="s">
        <v>371</v>
      </c>
      <c r="C429" s="10" t="s">
        <v>372</v>
      </c>
      <c r="D429" s="10" t="s">
        <v>1</v>
      </c>
      <c r="E429" s="160" t="s">
        <v>556</v>
      </c>
      <c r="F429" s="160"/>
      <c r="G429" s="9" t="s">
        <v>2</v>
      </c>
      <c r="H429" s="11" t="s">
        <v>3</v>
      </c>
      <c r="I429" s="11" t="s">
        <v>373</v>
      </c>
      <c r="J429" s="11" t="s">
        <v>375</v>
      </c>
    </row>
    <row r="430" spans="1:10" ht="0.95" customHeight="1" x14ac:dyDescent="0.2">
      <c r="A430" s="29" t="s">
        <v>557</v>
      </c>
      <c r="B430" s="31" t="s">
        <v>399</v>
      </c>
      <c r="C430" s="29" t="s">
        <v>377</v>
      </c>
      <c r="D430" s="29" t="s">
        <v>77</v>
      </c>
      <c r="E430" s="161">
        <v>9.02</v>
      </c>
      <c r="F430" s="161"/>
      <c r="G430" s="30" t="s">
        <v>10</v>
      </c>
      <c r="H430" s="15">
        <v>1</v>
      </c>
      <c r="I430" s="32">
        <v>94.45</v>
      </c>
      <c r="J430" s="32">
        <v>94.45</v>
      </c>
    </row>
    <row r="431" spans="1:10" ht="18" customHeight="1" x14ac:dyDescent="0.2">
      <c r="A431" s="25" t="s">
        <v>558</v>
      </c>
      <c r="B431" s="27" t="s">
        <v>559</v>
      </c>
      <c r="C431" s="25" t="s">
        <v>377</v>
      </c>
      <c r="D431" s="25" t="s">
        <v>560</v>
      </c>
      <c r="E431" s="157" t="s">
        <v>561</v>
      </c>
      <c r="F431" s="157"/>
      <c r="G431" s="26" t="s">
        <v>562</v>
      </c>
      <c r="H431" s="18">
        <v>1.4</v>
      </c>
      <c r="I431" s="28">
        <v>16.57</v>
      </c>
      <c r="J431" s="28">
        <v>23.198</v>
      </c>
    </row>
    <row r="432" spans="1:10" ht="24" customHeight="1" x14ac:dyDescent="0.2">
      <c r="A432" s="25" t="s">
        <v>558</v>
      </c>
      <c r="B432" s="27" t="s">
        <v>563</v>
      </c>
      <c r="C432" s="25" t="s">
        <v>377</v>
      </c>
      <c r="D432" s="25" t="s">
        <v>564</v>
      </c>
      <c r="E432" s="157" t="s">
        <v>561</v>
      </c>
      <c r="F432" s="157"/>
      <c r="G432" s="26" t="s">
        <v>562</v>
      </c>
      <c r="H432" s="18">
        <v>1.4</v>
      </c>
      <c r="I432" s="28">
        <v>13.62</v>
      </c>
      <c r="J432" s="28">
        <v>19.068000000000001</v>
      </c>
    </row>
    <row r="433" spans="1:10" ht="24" customHeight="1" x14ac:dyDescent="0.2">
      <c r="A433" s="25" t="s">
        <v>558</v>
      </c>
      <c r="B433" s="27" t="s">
        <v>595</v>
      </c>
      <c r="C433" s="25" t="s">
        <v>377</v>
      </c>
      <c r="D433" s="25" t="s">
        <v>596</v>
      </c>
      <c r="E433" s="157" t="s">
        <v>561</v>
      </c>
      <c r="F433" s="157"/>
      <c r="G433" s="26" t="s">
        <v>562</v>
      </c>
      <c r="H433" s="18">
        <v>0.3</v>
      </c>
      <c r="I433" s="28">
        <v>13.62</v>
      </c>
      <c r="J433" s="28">
        <v>4.0860000000000003</v>
      </c>
    </row>
    <row r="434" spans="1:10" ht="38.25" x14ac:dyDescent="0.2">
      <c r="A434" s="25" t="s">
        <v>558</v>
      </c>
      <c r="B434" s="27" t="s">
        <v>676</v>
      </c>
      <c r="C434" s="25" t="s">
        <v>377</v>
      </c>
      <c r="D434" s="25" t="s">
        <v>677</v>
      </c>
      <c r="E434" s="157" t="s">
        <v>567</v>
      </c>
      <c r="F434" s="157"/>
      <c r="G434" s="26" t="s">
        <v>678</v>
      </c>
      <c r="H434" s="18">
        <v>20.593</v>
      </c>
      <c r="I434" s="28">
        <v>0.43</v>
      </c>
      <c r="J434" s="28">
        <v>8.8549900000000008</v>
      </c>
    </row>
    <row r="435" spans="1:10" ht="14.25" customHeight="1" x14ac:dyDescent="0.2">
      <c r="A435" s="25" t="s">
        <v>558</v>
      </c>
      <c r="B435" s="27" t="s">
        <v>679</v>
      </c>
      <c r="C435" s="25" t="s">
        <v>377</v>
      </c>
      <c r="D435" s="25" t="s">
        <v>680</v>
      </c>
      <c r="E435" s="157" t="s">
        <v>567</v>
      </c>
      <c r="F435" s="157"/>
      <c r="G435" s="26" t="s">
        <v>75</v>
      </c>
      <c r="H435" s="18">
        <v>1.53</v>
      </c>
      <c r="I435" s="28">
        <v>4.4400000000000004</v>
      </c>
      <c r="J435" s="28">
        <v>6.7931999999999997</v>
      </c>
    </row>
    <row r="436" spans="1:10" ht="30" customHeight="1" x14ac:dyDescent="0.2">
      <c r="A436" s="25" t="s">
        <v>558</v>
      </c>
      <c r="B436" s="27" t="s">
        <v>597</v>
      </c>
      <c r="C436" s="25" t="s">
        <v>377</v>
      </c>
      <c r="D436" s="25" t="s">
        <v>598</v>
      </c>
      <c r="E436" s="157" t="s">
        <v>567</v>
      </c>
      <c r="F436" s="157"/>
      <c r="G436" s="26" t="s">
        <v>10</v>
      </c>
      <c r="H436" s="18">
        <v>0.48</v>
      </c>
      <c r="I436" s="28">
        <v>49.67</v>
      </c>
      <c r="J436" s="28">
        <v>23.8416</v>
      </c>
    </row>
    <row r="437" spans="1:10" ht="0.95" customHeight="1" x14ac:dyDescent="0.2">
      <c r="A437" s="25" t="s">
        <v>558</v>
      </c>
      <c r="B437" s="27" t="s">
        <v>681</v>
      </c>
      <c r="C437" s="25" t="s">
        <v>377</v>
      </c>
      <c r="D437" s="25" t="s">
        <v>682</v>
      </c>
      <c r="E437" s="157" t="s">
        <v>567</v>
      </c>
      <c r="F437" s="157"/>
      <c r="G437" s="26" t="s">
        <v>10</v>
      </c>
      <c r="H437" s="18">
        <v>0.43</v>
      </c>
      <c r="I437" s="28">
        <v>15.12</v>
      </c>
      <c r="J437" s="28">
        <v>6.5015999999999998</v>
      </c>
    </row>
    <row r="438" spans="1:10" ht="24" customHeight="1" x14ac:dyDescent="0.2">
      <c r="A438" s="25" t="s">
        <v>558</v>
      </c>
      <c r="B438" s="27" t="s">
        <v>572</v>
      </c>
      <c r="C438" s="25" t="s">
        <v>377</v>
      </c>
      <c r="D438" s="25" t="s">
        <v>573</v>
      </c>
      <c r="E438" s="157" t="s">
        <v>567</v>
      </c>
      <c r="F438" s="157"/>
      <c r="G438" s="26" t="s">
        <v>70</v>
      </c>
      <c r="H438" s="18">
        <v>0.25</v>
      </c>
      <c r="I438" s="28">
        <v>8.11</v>
      </c>
      <c r="J438" s="28">
        <v>2.0274999999999999</v>
      </c>
    </row>
    <row r="439" spans="1:10" ht="24" customHeight="1" x14ac:dyDescent="0.2">
      <c r="A439" s="25" t="s">
        <v>558</v>
      </c>
      <c r="B439" s="27" t="s">
        <v>683</v>
      </c>
      <c r="C439" s="25" t="s">
        <v>377</v>
      </c>
      <c r="D439" s="25" t="s">
        <v>684</v>
      </c>
      <c r="E439" s="157" t="s">
        <v>567</v>
      </c>
      <c r="F439" s="157"/>
      <c r="G439" s="26" t="s">
        <v>685</v>
      </c>
      <c r="H439" s="18">
        <v>0.01</v>
      </c>
      <c r="I439" s="28">
        <v>8.23</v>
      </c>
      <c r="J439" s="28">
        <v>8.2299999999999998E-2</v>
      </c>
    </row>
    <row r="440" spans="1:10" ht="18" customHeight="1" x14ac:dyDescent="0.2">
      <c r="A440" s="35"/>
      <c r="B440" s="35"/>
      <c r="C440" s="35"/>
      <c r="D440" s="35"/>
      <c r="E440" s="35" t="s">
        <v>576</v>
      </c>
      <c r="F440" s="20">
        <v>46.36</v>
      </c>
      <c r="G440" s="35" t="s">
        <v>577</v>
      </c>
      <c r="H440" s="20">
        <v>0</v>
      </c>
      <c r="I440" s="35" t="s">
        <v>578</v>
      </c>
      <c r="J440" s="20">
        <v>46.36</v>
      </c>
    </row>
    <row r="441" spans="1:10" ht="24" customHeight="1" x14ac:dyDescent="0.2">
      <c r="A441" s="35"/>
      <c r="B441" s="35"/>
      <c r="C441" s="35"/>
      <c r="D441" s="35"/>
      <c r="E441" s="35" t="s">
        <v>579</v>
      </c>
      <c r="F441" s="20">
        <v>27.220490000000002</v>
      </c>
      <c r="G441" s="35"/>
      <c r="H441" s="158" t="s">
        <v>580</v>
      </c>
      <c r="I441" s="158"/>
      <c r="J441" s="20">
        <v>121.67</v>
      </c>
    </row>
    <row r="442" spans="1:10" ht="24" customHeight="1" thickBot="1" x14ac:dyDescent="0.25">
      <c r="A442" s="33"/>
      <c r="B442" s="33"/>
      <c r="C442" s="33"/>
      <c r="D442" s="33"/>
      <c r="E442" s="33"/>
      <c r="F442" s="33"/>
      <c r="G442" s="33" t="s">
        <v>581</v>
      </c>
      <c r="H442" s="19">
        <v>77.900000000000006</v>
      </c>
      <c r="I442" s="33" t="s">
        <v>582</v>
      </c>
      <c r="J442" s="36">
        <v>9478.09</v>
      </c>
    </row>
    <row r="443" spans="1:10" ht="24" customHeight="1" thickTop="1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</row>
    <row r="444" spans="1:10" ht="24" customHeight="1" x14ac:dyDescent="0.2">
      <c r="A444" s="10" t="s">
        <v>115</v>
      </c>
      <c r="B444" s="11" t="s">
        <v>371</v>
      </c>
      <c r="C444" s="10" t="s">
        <v>372</v>
      </c>
      <c r="D444" s="10" t="s">
        <v>1</v>
      </c>
      <c r="E444" s="160" t="s">
        <v>556</v>
      </c>
      <c r="F444" s="160"/>
      <c r="G444" s="9" t="s">
        <v>2</v>
      </c>
      <c r="H444" s="11" t="s">
        <v>3</v>
      </c>
      <c r="I444" s="11" t="s">
        <v>373</v>
      </c>
      <c r="J444" s="11" t="s">
        <v>375</v>
      </c>
    </row>
    <row r="445" spans="1:10" ht="24" customHeight="1" x14ac:dyDescent="0.2">
      <c r="A445" s="29" t="s">
        <v>557</v>
      </c>
      <c r="B445" s="31" t="s">
        <v>395</v>
      </c>
      <c r="C445" s="29" t="s">
        <v>377</v>
      </c>
      <c r="D445" s="29" t="s">
        <v>65</v>
      </c>
      <c r="E445" s="161">
        <v>11.01</v>
      </c>
      <c r="F445" s="161"/>
      <c r="G445" s="30" t="s">
        <v>34</v>
      </c>
      <c r="H445" s="15">
        <v>1</v>
      </c>
      <c r="I445" s="32">
        <v>358.96</v>
      </c>
      <c r="J445" s="32">
        <v>358.96</v>
      </c>
    </row>
    <row r="446" spans="1:10" ht="24" customHeight="1" x14ac:dyDescent="0.2">
      <c r="A446" s="25" t="s">
        <v>558</v>
      </c>
      <c r="B446" s="27" t="s">
        <v>661</v>
      </c>
      <c r="C446" s="25" t="s">
        <v>377</v>
      </c>
      <c r="D446" s="25" t="s">
        <v>662</v>
      </c>
      <c r="E446" s="157" t="s">
        <v>567</v>
      </c>
      <c r="F446" s="157"/>
      <c r="G446" s="26" t="s">
        <v>34</v>
      </c>
      <c r="H446" s="18">
        <v>1.03</v>
      </c>
      <c r="I446" s="28">
        <v>348.5</v>
      </c>
      <c r="J446" s="28">
        <v>358.95499999999998</v>
      </c>
    </row>
    <row r="447" spans="1:10" ht="24" customHeight="1" x14ac:dyDescent="0.2">
      <c r="A447" s="35"/>
      <c r="B447" s="35"/>
      <c r="C447" s="35"/>
      <c r="D447" s="35"/>
      <c r="E447" s="35" t="s">
        <v>576</v>
      </c>
      <c r="F447" s="20">
        <v>0</v>
      </c>
      <c r="G447" s="35" t="s">
        <v>577</v>
      </c>
      <c r="H447" s="20">
        <v>0</v>
      </c>
      <c r="I447" s="35" t="s">
        <v>578</v>
      </c>
      <c r="J447" s="20">
        <v>0</v>
      </c>
    </row>
    <row r="448" spans="1:10" ht="24" customHeight="1" x14ac:dyDescent="0.2">
      <c r="A448" s="35"/>
      <c r="B448" s="35"/>
      <c r="C448" s="35"/>
      <c r="D448" s="35"/>
      <c r="E448" s="35" t="s">
        <v>579</v>
      </c>
      <c r="F448" s="20">
        <v>103.45227199999999</v>
      </c>
      <c r="G448" s="35"/>
      <c r="H448" s="158" t="s">
        <v>580</v>
      </c>
      <c r="I448" s="158"/>
      <c r="J448" s="20">
        <v>462.41</v>
      </c>
    </row>
    <row r="449" spans="1:10" ht="24" customHeight="1" thickBot="1" x14ac:dyDescent="0.25">
      <c r="A449" s="33"/>
      <c r="B449" s="33"/>
      <c r="C449" s="33"/>
      <c r="D449" s="33"/>
      <c r="E449" s="33"/>
      <c r="F449" s="33"/>
      <c r="G449" s="33" t="s">
        <v>581</v>
      </c>
      <c r="H449" s="19">
        <v>4.75</v>
      </c>
      <c r="I449" s="33" t="s">
        <v>582</v>
      </c>
      <c r="J449" s="36">
        <v>2196.4499999999998</v>
      </c>
    </row>
    <row r="450" spans="1:10" ht="24" customHeight="1" thickTop="1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</row>
    <row r="451" spans="1:10" ht="15" x14ac:dyDescent="0.2">
      <c r="A451" s="10" t="s">
        <v>116</v>
      </c>
      <c r="B451" s="11" t="s">
        <v>371</v>
      </c>
      <c r="C451" s="10" t="s">
        <v>372</v>
      </c>
      <c r="D451" s="10" t="s">
        <v>1</v>
      </c>
      <c r="E451" s="160" t="s">
        <v>556</v>
      </c>
      <c r="F451" s="160"/>
      <c r="G451" s="9" t="s">
        <v>2</v>
      </c>
      <c r="H451" s="11" t="s">
        <v>3</v>
      </c>
      <c r="I451" s="11" t="s">
        <v>373</v>
      </c>
      <c r="J451" s="11" t="s">
        <v>375</v>
      </c>
    </row>
    <row r="452" spans="1:10" ht="14.25" customHeight="1" x14ac:dyDescent="0.2">
      <c r="A452" s="29" t="s">
        <v>557</v>
      </c>
      <c r="B452" s="31" t="s">
        <v>396</v>
      </c>
      <c r="C452" s="29" t="s">
        <v>377</v>
      </c>
      <c r="D452" s="29" t="s">
        <v>67</v>
      </c>
      <c r="E452" s="161">
        <v>11.16</v>
      </c>
      <c r="F452" s="161"/>
      <c r="G452" s="30" t="s">
        <v>34</v>
      </c>
      <c r="H452" s="15">
        <v>1</v>
      </c>
      <c r="I452" s="32">
        <v>122.38</v>
      </c>
      <c r="J452" s="32">
        <v>122.38</v>
      </c>
    </row>
    <row r="453" spans="1:10" ht="30" customHeight="1" x14ac:dyDescent="0.2">
      <c r="A453" s="25" t="s">
        <v>558</v>
      </c>
      <c r="B453" s="27" t="s">
        <v>663</v>
      </c>
      <c r="C453" s="25" t="s">
        <v>377</v>
      </c>
      <c r="D453" s="25" t="s">
        <v>664</v>
      </c>
      <c r="E453" s="157" t="s">
        <v>561</v>
      </c>
      <c r="F453" s="157"/>
      <c r="G453" s="26" t="s">
        <v>562</v>
      </c>
      <c r="H453" s="18">
        <v>2</v>
      </c>
      <c r="I453" s="28">
        <v>16.57</v>
      </c>
      <c r="J453" s="28">
        <v>33.14</v>
      </c>
    </row>
    <row r="454" spans="1:10" ht="0.95" customHeight="1" x14ac:dyDescent="0.2">
      <c r="A454" s="25" t="s">
        <v>558</v>
      </c>
      <c r="B454" s="27" t="s">
        <v>595</v>
      </c>
      <c r="C454" s="25" t="s">
        <v>377</v>
      </c>
      <c r="D454" s="25" t="s">
        <v>596</v>
      </c>
      <c r="E454" s="157" t="s">
        <v>561</v>
      </c>
      <c r="F454" s="157"/>
      <c r="G454" s="26" t="s">
        <v>562</v>
      </c>
      <c r="H454" s="18">
        <v>4</v>
      </c>
      <c r="I454" s="28">
        <v>13.62</v>
      </c>
      <c r="J454" s="28">
        <v>54.48</v>
      </c>
    </row>
    <row r="455" spans="1:10" ht="18" customHeight="1" x14ac:dyDescent="0.2">
      <c r="A455" s="25" t="s">
        <v>558</v>
      </c>
      <c r="B455" s="27" t="s">
        <v>665</v>
      </c>
      <c r="C455" s="25" t="s">
        <v>377</v>
      </c>
      <c r="D455" s="25" t="s">
        <v>666</v>
      </c>
      <c r="E455" s="157" t="s">
        <v>567</v>
      </c>
      <c r="F455" s="157"/>
      <c r="G455" s="26" t="s">
        <v>34</v>
      </c>
      <c r="H455" s="18">
        <v>1</v>
      </c>
      <c r="I455" s="28">
        <v>34.76</v>
      </c>
      <c r="J455" s="28">
        <v>34.76</v>
      </c>
    </row>
    <row r="456" spans="1:10" ht="24" customHeight="1" x14ac:dyDescent="0.2">
      <c r="A456" s="35"/>
      <c r="B456" s="35"/>
      <c r="C456" s="35"/>
      <c r="D456" s="35"/>
      <c r="E456" s="35" t="s">
        <v>576</v>
      </c>
      <c r="F456" s="20">
        <v>87.62</v>
      </c>
      <c r="G456" s="35" t="s">
        <v>577</v>
      </c>
      <c r="H456" s="20">
        <v>0</v>
      </c>
      <c r="I456" s="35" t="s">
        <v>578</v>
      </c>
      <c r="J456" s="20">
        <v>87.62</v>
      </c>
    </row>
    <row r="457" spans="1:10" ht="24" customHeight="1" x14ac:dyDescent="0.2">
      <c r="A457" s="35"/>
      <c r="B457" s="35"/>
      <c r="C457" s="35"/>
      <c r="D457" s="35"/>
      <c r="E457" s="35" t="s">
        <v>579</v>
      </c>
      <c r="F457" s="20">
        <v>35.269916000000002</v>
      </c>
      <c r="G457" s="35"/>
      <c r="H457" s="158" t="s">
        <v>580</v>
      </c>
      <c r="I457" s="158"/>
      <c r="J457" s="20">
        <v>157.65</v>
      </c>
    </row>
    <row r="458" spans="1:10" ht="15" thickBot="1" x14ac:dyDescent="0.25">
      <c r="A458" s="33"/>
      <c r="B458" s="33"/>
      <c r="C458" s="33"/>
      <c r="D458" s="33"/>
      <c r="E458" s="33"/>
      <c r="F458" s="33"/>
      <c r="G458" s="33" t="s">
        <v>581</v>
      </c>
      <c r="H458" s="19">
        <v>4.75</v>
      </c>
      <c r="I458" s="33" t="s">
        <v>582</v>
      </c>
      <c r="J458" s="36">
        <v>748.84</v>
      </c>
    </row>
    <row r="459" spans="1:10" ht="14.25" customHeight="1" thickTop="1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</row>
    <row r="460" spans="1:10" ht="30" customHeight="1" x14ac:dyDescent="0.2">
      <c r="A460" s="10" t="s">
        <v>117</v>
      </c>
      <c r="B460" s="11" t="s">
        <v>371</v>
      </c>
      <c r="C460" s="10" t="s">
        <v>372</v>
      </c>
      <c r="D460" s="10" t="s">
        <v>1</v>
      </c>
      <c r="E460" s="160" t="s">
        <v>556</v>
      </c>
      <c r="F460" s="160"/>
      <c r="G460" s="9" t="s">
        <v>2</v>
      </c>
      <c r="H460" s="11" t="s">
        <v>3</v>
      </c>
      <c r="I460" s="11" t="s">
        <v>373</v>
      </c>
      <c r="J460" s="11" t="s">
        <v>375</v>
      </c>
    </row>
    <row r="461" spans="1:10" ht="0.95" customHeight="1" x14ac:dyDescent="0.2">
      <c r="A461" s="29" t="s">
        <v>557</v>
      </c>
      <c r="B461" s="31" t="s">
        <v>397</v>
      </c>
      <c r="C461" s="29" t="s">
        <v>377</v>
      </c>
      <c r="D461" s="29" t="s">
        <v>69</v>
      </c>
      <c r="E461" s="161">
        <v>10.01</v>
      </c>
      <c r="F461" s="161"/>
      <c r="G461" s="30" t="s">
        <v>70</v>
      </c>
      <c r="H461" s="15">
        <v>1</v>
      </c>
      <c r="I461" s="32">
        <v>6.24</v>
      </c>
      <c r="J461" s="32">
        <v>6.24</v>
      </c>
    </row>
    <row r="462" spans="1:10" ht="18" customHeight="1" x14ac:dyDescent="0.2">
      <c r="A462" s="25" t="s">
        <v>558</v>
      </c>
      <c r="B462" s="27" t="s">
        <v>667</v>
      </c>
      <c r="C462" s="25" t="s">
        <v>377</v>
      </c>
      <c r="D462" s="25" t="s">
        <v>668</v>
      </c>
      <c r="E462" s="157" t="s">
        <v>561</v>
      </c>
      <c r="F462" s="157"/>
      <c r="G462" s="26" t="s">
        <v>562</v>
      </c>
      <c r="H462" s="18">
        <v>0.04</v>
      </c>
      <c r="I462" s="28">
        <v>16.57</v>
      </c>
      <c r="J462" s="28">
        <v>0.66279999999999994</v>
      </c>
    </row>
    <row r="463" spans="1:10" ht="24" customHeight="1" x14ac:dyDescent="0.2">
      <c r="A463" s="25" t="s">
        <v>558</v>
      </c>
      <c r="B463" s="27" t="s">
        <v>669</v>
      </c>
      <c r="C463" s="25" t="s">
        <v>377</v>
      </c>
      <c r="D463" s="25" t="s">
        <v>670</v>
      </c>
      <c r="E463" s="157" t="s">
        <v>561</v>
      </c>
      <c r="F463" s="157"/>
      <c r="G463" s="26" t="s">
        <v>562</v>
      </c>
      <c r="H463" s="18">
        <v>0.08</v>
      </c>
      <c r="I463" s="28">
        <v>13.62</v>
      </c>
      <c r="J463" s="28">
        <v>1.0895999999999999</v>
      </c>
    </row>
    <row r="464" spans="1:10" ht="24" customHeight="1" x14ac:dyDescent="0.2">
      <c r="A464" s="25" t="s">
        <v>558</v>
      </c>
      <c r="B464" s="27" t="s">
        <v>671</v>
      </c>
      <c r="C464" s="25" t="s">
        <v>377</v>
      </c>
      <c r="D464" s="25" t="s">
        <v>672</v>
      </c>
      <c r="E464" s="157" t="s">
        <v>567</v>
      </c>
      <c r="F464" s="157"/>
      <c r="G464" s="26" t="s">
        <v>70</v>
      </c>
      <c r="H464" s="18">
        <v>1.1000000000000001</v>
      </c>
      <c r="I464" s="28">
        <v>3.85</v>
      </c>
      <c r="J464" s="28">
        <v>4.2350000000000003</v>
      </c>
    </row>
    <row r="465" spans="1:10" ht="24" customHeight="1" x14ac:dyDescent="0.2">
      <c r="A465" s="25" t="s">
        <v>558</v>
      </c>
      <c r="B465" s="27" t="s">
        <v>673</v>
      </c>
      <c r="C465" s="25" t="s">
        <v>377</v>
      </c>
      <c r="D465" s="25" t="s">
        <v>674</v>
      </c>
      <c r="E465" s="157" t="s">
        <v>567</v>
      </c>
      <c r="F465" s="157"/>
      <c r="G465" s="26" t="s">
        <v>70</v>
      </c>
      <c r="H465" s="18">
        <v>0.03</v>
      </c>
      <c r="I465" s="28">
        <v>8.27</v>
      </c>
      <c r="J465" s="28">
        <v>0.24809999999999999</v>
      </c>
    </row>
    <row r="466" spans="1:10" ht="24" customHeight="1" x14ac:dyDescent="0.2">
      <c r="A466" s="35"/>
      <c r="B466" s="35"/>
      <c r="C466" s="35"/>
      <c r="D466" s="35"/>
      <c r="E466" s="35" t="s">
        <v>576</v>
      </c>
      <c r="F466" s="20">
        <v>1.75</v>
      </c>
      <c r="G466" s="35" t="s">
        <v>577</v>
      </c>
      <c r="H466" s="20">
        <v>0</v>
      </c>
      <c r="I466" s="35" t="s">
        <v>578</v>
      </c>
      <c r="J466" s="20">
        <v>1.75</v>
      </c>
    </row>
    <row r="467" spans="1:10" x14ac:dyDescent="0.2">
      <c r="A467" s="35"/>
      <c r="B467" s="35"/>
      <c r="C467" s="35"/>
      <c r="D467" s="35"/>
      <c r="E467" s="35" t="s">
        <v>579</v>
      </c>
      <c r="F467" s="20">
        <v>1.798368</v>
      </c>
      <c r="G467" s="35"/>
      <c r="H467" s="158" t="s">
        <v>580</v>
      </c>
      <c r="I467" s="158"/>
      <c r="J467" s="20">
        <v>8.0399999999999991</v>
      </c>
    </row>
    <row r="468" spans="1:10" ht="14.25" customHeight="1" thickBot="1" x14ac:dyDescent="0.25">
      <c r="A468" s="33"/>
      <c r="B468" s="33"/>
      <c r="C468" s="33"/>
      <c r="D468" s="33"/>
      <c r="E468" s="33"/>
      <c r="F468" s="33"/>
      <c r="G468" s="33" t="s">
        <v>581</v>
      </c>
      <c r="H468" s="19">
        <v>876.08900000000006</v>
      </c>
      <c r="I468" s="33" t="s">
        <v>582</v>
      </c>
      <c r="J468" s="36">
        <v>7043.76</v>
      </c>
    </row>
    <row r="469" spans="1:10" ht="30" customHeight="1" thickTop="1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</row>
    <row r="470" spans="1:10" ht="0.95" customHeight="1" x14ac:dyDescent="0.2">
      <c r="A470" s="10" t="s">
        <v>2139</v>
      </c>
      <c r="B470" s="11" t="s">
        <v>371</v>
      </c>
      <c r="C470" s="10" t="s">
        <v>372</v>
      </c>
      <c r="D470" s="10" t="s">
        <v>1</v>
      </c>
      <c r="E470" s="160" t="s">
        <v>556</v>
      </c>
      <c r="F470" s="160"/>
      <c r="G470" s="9" t="s">
        <v>2</v>
      </c>
      <c r="H470" s="11" t="s">
        <v>3</v>
      </c>
      <c r="I470" s="11" t="s">
        <v>373</v>
      </c>
      <c r="J470" s="11" t="s">
        <v>375</v>
      </c>
    </row>
    <row r="471" spans="1:10" ht="18" customHeight="1" x14ac:dyDescent="0.2">
      <c r="A471" s="29" t="s">
        <v>557</v>
      </c>
      <c r="B471" s="31" t="s">
        <v>408</v>
      </c>
      <c r="C471" s="29" t="s">
        <v>377</v>
      </c>
      <c r="D471" s="29" t="s">
        <v>118</v>
      </c>
      <c r="E471" s="161">
        <v>13.02</v>
      </c>
      <c r="F471" s="161"/>
      <c r="G471" s="30" t="s">
        <v>10</v>
      </c>
      <c r="H471" s="15">
        <v>1</v>
      </c>
      <c r="I471" s="32">
        <v>110.37</v>
      </c>
      <c r="J471" s="32">
        <v>110.37</v>
      </c>
    </row>
    <row r="472" spans="1:10" ht="36" customHeight="1" x14ac:dyDescent="0.2">
      <c r="A472" s="25" t="s">
        <v>558</v>
      </c>
      <c r="B472" s="27" t="s">
        <v>559</v>
      </c>
      <c r="C472" s="25" t="s">
        <v>377</v>
      </c>
      <c r="D472" s="25" t="s">
        <v>560</v>
      </c>
      <c r="E472" s="157" t="s">
        <v>561</v>
      </c>
      <c r="F472" s="157"/>
      <c r="G472" s="26" t="s">
        <v>562</v>
      </c>
      <c r="H472" s="18">
        <v>0.22</v>
      </c>
      <c r="I472" s="28">
        <v>16.57</v>
      </c>
      <c r="J472" s="28">
        <v>3.6454</v>
      </c>
    </row>
    <row r="473" spans="1:10" ht="24" customHeight="1" x14ac:dyDescent="0.2">
      <c r="A473" s="25" t="s">
        <v>558</v>
      </c>
      <c r="B473" s="27" t="s">
        <v>563</v>
      </c>
      <c r="C473" s="25" t="s">
        <v>377</v>
      </c>
      <c r="D473" s="25" t="s">
        <v>564</v>
      </c>
      <c r="E473" s="157" t="s">
        <v>561</v>
      </c>
      <c r="F473" s="157"/>
      <c r="G473" s="26" t="s">
        <v>562</v>
      </c>
      <c r="H473" s="18">
        <v>0.22</v>
      </c>
      <c r="I473" s="28">
        <v>13.62</v>
      </c>
      <c r="J473" s="28">
        <v>2.9964</v>
      </c>
    </row>
    <row r="474" spans="1:10" ht="24" customHeight="1" x14ac:dyDescent="0.2">
      <c r="A474" s="25" t="s">
        <v>558</v>
      </c>
      <c r="B474" s="27" t="s">
        <v>663</v>
      </c>
      <c r="C474" s="25" t="s">
        <v>377</v>
      </c>
      <c r="D474" s="25" t="s">
        <v>664</v>
      </c>
      <c r="E474" s="157" t="s">
        <v>561</v>
      </c>
      <c r="F474" s="157"/>
      <c r="G474" s="26" t="s">
        <v>562</v>
      </c>
      <c r="H474" s="18">
        <v>0.4</v>
      </c>
      <c r="I474" s="28">
        <v>16.57</v>
      </c>
      <c r="J474" s="28">
        <v>6.6280000000000001</v>
      </c>
    </row>
    <row r="475" spans="1:10" ht="24" customHeight="1" x14ac:dyDescent="0.2">
      <c r="A475" s="25" t="s">
        <v>558</v>
      </c>
      <c r="B475" s="27" t="s">
        <v>595</v>
      </c>
      <c r="C475" s="25" t="s">
        <v>377</v>
      </c>
      <c r="D475" s="25" t="s">
        <v>596</v>
      </c>
      <c r="E475" s="157" t="s">
        <v>561</v>
      </c>
      <c r="F475" s="157"/>
      <c r="G475" s="26" t="s">
        <v>562</v>
      </c>
      <c r="H475" s="18">
        <v>0.8</v>
      </c>
      <c r="I475" s="28">
        <v>13.62</v>
      </c>
      <c r="J475" s="28">
        <v>10.896000000000001</v>
      </c>
    </row>
    <row r="476" spans="1:10" ht="24" customHeight="1" x14ac:dyDescent="0.2">
      <c r="A476" s="25" t="s">
        <v>558</v>
      </c>
      <c r="B476" s="27" t="s">
        <v>706</v>
      </c>
      <c r="C476" s="25" t="s">
        <v>377</v>
      </c>
      <c r="D476" s="25" t="s">
        <v>707</v>
      </c>
      <c r="E476" s="157" t="s">
        <v>567</v>
      </c>
      <c r="F476" s="157"/>
      <c r="G476" s="26" t="s">
        <v>34</v>
      </c>
      <c r="H476" s="18">
        <v>4.3999999999999997E-2</v>
      </c>
      <c r="I476" s="28">
        <v>274.67</v>
      </c>
      <c r="J476" s="28">
        <v>12.08548</v>
      </c>
    </row>
    <row r="477" spans="1:10" ht="24" customHeight="1" x14ac:dyDescent="0.2">
      <c r="A477" s="25" t="s">
        <v>558</v>
      </c>
      <c r="B477" s="27" t="s">
        <v>708</v>
      </c>
      <c r="C477" s="25" t="s">
        <v>377</v>
      </c>
      <c r="D477" s="25" t="s">
        <v>709</v>
      </c>
      <c r="E477" s="157" t="s">
        <v>567</v>
      </c>
      <c r="F477" s="157"/>
      <c r="G477" s="26" t="s">
        <v>10</v>
      </c>
      <c r="H477" s="18">
        <v>1</v>
      </c>
      <c r="I477" s="28">
        <v>47.65</v>
      </c>
      <c r="J477" s="28">
        <v>47.65</v>
      </c>
    </row>
    <row r="478" spans="1:10" ht="24" customHeight="1" x14ac:dyDescent="0.2">
      <c r="A478" s="25" t="s">
        <v>558</v>
      </c>
      <c r="B478" s="27" t="s">
        <v>570</v>
      </c>
      <c r="C478" s="25" t="s">
        <v>377</v>
      </c>
      <c r="D478" s="25" t="s">
        <v>571</v>
      </c>
      <c r="E478" s="157" t="s">
        <v>567</v>
      </c>
      <c r="F478" s="157"/>
      <c r="G478" s="26" t="s">
        <v>75</v>
      </c>
      <c r="H478" s="18">
        <v>1.01</v>
      </c>
      <c r="I478" s="28">
        <v>13.94</v>
      </c>
      <c r="J478" s="28">
        <v>14.0794</v>
      </c>
    </row>
    <row r="479" spans="1:10" ht="24" customHeight="1" x14ac:dyDescent="0.2">
      <c r="A479" s="25" t="s">
        <v>558</v>
      </c>
      <c r="B479" s="27" t="s">
        <v>679</v>
      </c>
      <c r="C479" s="25" t="s">
        <v>377</v>
      </c>
      <c r="D479" s="25" t="s">
        <v>680</v>
      </c>
      <c r="E479" s="157" t="s">
        <v>567</v>
      </c>
      <c r="F479" s="157"/>
      <c r="G479" s="26" t="s">
        <v>75</v>
      </c>
      <c r="H479" s="18">
        <v>0.74</v>
      </c>
      <c r="I479" s="28">
        <v>4.4400000000000004</v>
      </c>
      <c r="J479" s="28">
        <v>3.2856000000000001</v>
      </c>
    </row>
    <row r="480" spans="1:10" ht="24" customHeight="1" x14ac:dyDescent="0.2">
      <c r="A480" s="25" t="s">
        <v>558</v>
      </c>
      <c r="B480" s="27" t="s">
        <v>597</v>
      </c>
      <c r="C480" s="25" t="s">
        <v>377</v>
      </c>
      <c r="D480" s="25" t="s">
        <v>598</v>
      </c>
      <c r="E480" s="157" t="s">
        <v>567</v>
      </c>
      <c r="F480" s="157"/>
      <c r="G480" s="26" t="s">
        <v>10</v>
      </c>
      <c r="H480" s="18">
        <v>0.18</v>
      </c>
      <c r="I480" s="28">
        <v>49.67</v>
      </c>
      <c r="J480" s="28">
        <v>8.9405999999999999</v>
      </c>
    </row>
    <row r="481" spans="1:10" ht="24" customHeight="1" x14ac:dyDescent="0.2">
      <c r="A481" s="25" t="s">
        <v>558</v>
      </c>
      <c r="B481" s="27" t="s">
        <v>572</v>
      </c>
      <c r="C481" s="25" t="s">
        <v>377</v>
      </c>
      <c r="D481" s="25" t="s">
        <v>573</v>
      </c>
      <c r="E481" s="157" t="s">
        <v>567</v>
      </c>
      <c r="F481" s="157"/>
      <c r="G481" s="26" t="s">
        <v>70</v>
      </c>
      <c r="H481" s="18">
        <v>0.02</v>
      </c>
      <c r="I481" s="28">
        <v>8.11</v>
      </c>
      <c r="J481" s="28">
        <v>0.16220000000000001</v>
      </c>
    </row>
    <row r="482" spans="1:10" ht="24" customHeight="1" x14ac:dyDescent="0.2">
      <c r="A482" s="35"/>
      <c r="B482" s="35"/>
      <c r="C482" s="35"/>
      <c r="D482" s="35"/>
      <c r="E482" s="35" t="s">
        <v>576</v>
      </c>
      <c r="F482" s="20">
        <v>24.18</v>
      </c>
      <c r="G482" s="35" t="s">
        <v>577</v>
      </c>
      <c r="H482" s="20">
        <v>0</v>
      </c>
      <c r="I482" s="35" t="s">
        <v>578</v>
      </c>
      <c r="J482" s="20">
        <v>24.18</v>
      </c>
    </row>
    <row r="483" spans="1:10" x14ac:dyDescent="0.2">
      <c r="A483" s="35"/>
      <c r="B483" s="35"/>
      <c r="C483" s="35"/>
      <c r="D483" s="35"/>
      <c r="E483" s="35" t="s">
        <v>579</v>
      </c>
      <c r="F483" s="20">
        <v>31.808634000000001</v>
      </c>
      <c r="G483" s="35"/>
      <c r="H483" s="158" t="s">
        <v>580</v>
      </c>
      <c r="I483" s="158"/>
      <c r="J483" s="20">
        <v>142.18</v>
      </c>
    </row>
    <row r="484" spans="1:10" ht="14.25" customHeight="1" thickBot="1" x14ac:dyDescent="0.25">
      <c r="A484" s="33"/>
      <c r="B484" s="33"/>
      <c r="C484" s="33"/>
      <c r="D484" s="33"/>
      <c r="E484" s="33"/>
      <c r="F484" s="33"/>
      <c r="G484" s="33" t="s">
        <v>581</v>
      </c>
      <c r="H484" s="19">
        <v>15</v>
      </c>
      <c r="I484" s="33" t="s">
        <v>582</v>
      </c>
      <c r="J484" s="36">
        <v>2132.6999999999998</v>
      </c>
    </row>
    <row r="485" spans="1:10" ht="30" customHeight="1" thickTop="1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</row>
    <row r="486" spans="1:10" ht="0.95" customHeight="1" x14ac:dyDescent="0.2">
      <c r="A486" s="10" t="s">
        <v>2176</v>
      </c>
      <c r="B486" s="11" t="s">
        <v>371</v>
      </c>
      <c r="C486" s="10" t="s">
        <v>372</v>
      </c>
      <c r="D486" s="10" t="s">
        <v>1</v>
      </c>
      <c r="E486" s="160" t="s">
        <v>556</v>
      </c>
      <c r="F486" s="160"/>
      <c r="G486" s="9" t="s">
        <v>2</v>
      </c>
      <c r="H486" s="11" t="s">
        <v>3</v>
      </c>
      <c r="I486" s="11" t="s">
        <v>373</v>
      </c>
      <c r="J486" s="11" t="s">
        <v>375</v>
      </c>
    </row>
    <row r="487" spans="1:10" ht="24" customHeight="1" x14ac:dyDescent="0.2">
      <c r="A487" s="29" t="s">
        <v>557</v>
      </c>
      <c r="B487" s="31" t="s">
        <v>2177</v>
      </c>
      <c r="C487" s="29" t="s">
        <v>377</v>
      </c>
      <c r="D487" s="29" t="s">
        <v>2178</v>
      </c>
      <c r="E487" s="161">
        <v>8.02</v>
      </c>
      <c r="F487" s="161"/>
      <c r="G487" s="30" t="s">
        <v>34</v>
      </c>
      <c r="H487" s="15">
        <v>1</v>
      </c>
      <c r="I487" s="32">
        <v>34.71</v>
      </c>
      <c r="J487" s="32">
        <v>34.71</v>
      </c>
    </row>
    <row r="488" spans="1:10" ht="18" customHeight="1" x14ac:dyDescent="0.2">
      <c r="A488" s="25" t="s">
        <v>558</v>
      </c>
      <c r="B488" s="27" t="s">
        <v>559</v>
      </c>
      <c r="C488" s="25" t="s">
        <v>377</v>
      </c>
      <c r="D488" s="25" t="s">
        <v>560</v>
      </c>
      <c r="E488" s="157" t="s">
        <v>561</v>
      </c>
      <c r="F488" s="157"/>
      <c r="G488" s="26" t="s">
        <v>562</v>
      </c>
      <c r="H488" s="18">
        <v>0.5</v>
      </c>
      <c r="I488" s="28">
        <v>16.57</v>
      </c>
      <c r="J488" s="28">
        <v>8.2850000000000001</v>
      </c>
    </row>
    <row r="489" spans="1:10" ht="24" customHeight="1" x14ac:dyDescent="0.2">
      <c r="A489" s="25" t="s">
        <v>558</v>
      </c>
      <c r="B489" s="27" t="s">
        <v>563</v>
      </c>
      <c r="C489" s="25" t="s">
        <v>377</v>
      </c>
      <c r="D489" s="25" t="s">
        <v>564</v>
      </c>
      <c r="E489" s="157" t="s">
        <v>561</v>
      </c>
      <c r="F489" s="157"/>
      <c r="G489" s="26" t="s">
        <v>562</v>
      </c>
      <c r="H489" s="18">
        <v>1</v>
      </c>
      <c r="I489" s="28">
        <v>13.62</v>
      </c>
      <c r="J489" s="28">
        <v>13.62</v>
      </c>
    </row>
    <row r="490" spans="1:10" ht="24" customHeight="1" x14ac:dyDescent="0.2">
      <c r="A490" s="25" t="s">
        <v>558</v>
      </c>
      <c r="B490" s="27" t="s">
        <v>2180</v>
      </c>
      <c r="C490" s="25" t="s">
        <v>377</v>
      </c>
      <c r="D490" s="25" t="s">
        <v>2181</v>
      </c>
      <c r="E490" s="157" t="s">
        <v>567</v>
      </c>
      <c r="F490" s="157"/>
      <c r="G490" s="26" t="s">
        <v>75</v>
      </c>
      <c r="H490" s="18">
        <v>0.3</v>
      </c>
      <c r="I490" s="28">
        <v>11.49</v>
      </c>
      <c r="J490" s="28">
        <v>3.4470000000000001</v>
      </c>
    </row>
    <row r="491" spans="1:10" ht="24" customHeight="1" x14ac:dyDescent="0.2">
      <c r="A491" s="25" t="s">
        <v>558</v>
      </c>
      <c r="B491" s="27" t="s">
        <v>2182</v>
      </c>
      <c r="C491" s="25" t="s">
        <v>377</v>
      </c>
      <c r="D491" s="25" t="s">
        <v>2183</v>
      </c>
      <c r="E491" s="157" t="s">
        <v>567</v>
      </c>
      <c r="F491" s="157"/>
      <c r="G491" s="26" t="s">
        <v>75</v>
      </c>
      <c r="H491" s="18">
        <v>0.3</v>
      </c>
      <c r="I491" s="28">
        <v>25.79</v>
      </c>
      <c r="J491" s="28">
        <v>7.7370000000000001</v>
      </c>
    </row>
    <row r="492" spans="1:10" ht="24" customHeight="1" x14ac:dyDescent="0.2">
      <c r="A492" s="25" t="s">
        <v>558</v>
      </c>
      <c r="B492" s="27" t="s">
        <v>572</v>
      </c>
      <c r="C492" s="25" t="s">
        <v>377</v>
      </c>
      <c r="D492" s="25" t="s">
        <v>573</v>
      </c>
      <c r="E492" s="157" t="s">
        <v>567</v>
      </c>
      <c r="F492" s="157"/>
      <c r="G492" s="26" t="s">
        <v>70</v>
      </c>
      <c r="H492" s="18">
        <v>0.2</v>
      </c>
      <c r="I492" s="28">
        <v>8.11</v>
      </c>
      <c r="J492" s="28">
        <v>1.6220000000000001</v>
      </c>
    </row>
    <row r="493" spans="1:10" ht="24" customHeight="1" x14ac:dyDescent="0.2">
      <c r="A493" s="35"/>
      <c r="B493" s="35"/>
      <c r="C493" s="35"/>
      <c r="D493" s="35"/>
      <c r="E493" s="35" t="s">
        <v>576</v>
      </c>
      <c r="F493" s="20">
        <v>21.91</v>
      </c>
      <c r="G493" s="35" t="s">
        <v>577</v>
      </c>
      <c r="H493" s="20">
        <v>0</v>
      </c>
      <c r="I493" s="35" t="s">
        <v>578</v>
      </c>
      <c r="J493" s="20">
        <v>21.91</v>
      </c>
    </row>
    <row r="494" spans="1:10" ht="24" customHeight="1" x14ac:dyDescent="0.2">
      <c r="A494" s="35"/>
      <c r="B494" s="35"/>
      <c r="C494" s="35"/>
      <c r="D494" s="35"/>
      <c r="E494" s="35" t="s">
        <v>579</v>
      </c>
      <c r="F494" s="20">
        <v>10.003422</v>
      </c>
      <c r="G494" s="35"/>
      <c r="H494" s="158" t="s">
        <v>580</v>
      </c>
      <c r="I494" s="158"/>
      <c r="J494" s="20">
        <v>44.71</v>
      </c>
    </row>
    <row r="495" spans="1:10" ht="24" customHeight="1" thickBot="1" x14ac:dyDescent="0.25">
      <c r="A495" s="33"/>
      <c r="B495" s="33"/>
      <c r="C495" s="33"/>
      <c r="D495" s="33"/>
      <c r="E495" s="33"/>
      <c r="F495" s="33"/>
      <c r="G495" s="33" t="s">
        <v>581</v>
      </c>
      <c r="H495" s="19">
        <v>47.25</v>
      </c>
      <c r="I495" s="33" t="s">
        <v>582</v>
      </c>
      <c r="J495" s="36">
        <v>2112.5500000000002</v>
      </c>
    </row>
    <row r="496" spans="1:10" ht="15" thickTop="1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</row>
    <row r="497" spans="1:10" ht="14.25" customHeight="1" x14ac:dyDescent="0.2">
      <c r="A497" s="12" t="s">
        <v>119</v>
      </c>
      <c r="B497" s="12"/>
      <c r="C497" s="12"/>
      <c r="D497" s="12" t="s">
        <v>120</v>
      </c>
      <c r="E497" s="12"/>
      <c r="F497" s="159"/>
      <c r="G497" s="159"/>
      <c r="H497" s="13"/>
      <c r="I497" s="12"/>
      <c r="J497" s="14">
        <v>9926.16</v>
      </c>
    </row>
    <row r="498" spans="1:10" ht="30" customHeight="1" x14ac:dyDescent="0.2">
      <c r="A498" s="10" t="s">
        <v>121</v>
      </c>
      <c r="B498" s="11" t="s">
        <v>371</v>
      </c>
      <c r="C498" s="10" t="s">
        <v>372</v>
      </c>
      <c r="D498" s="10" t="s">
        <v>1</v>
      </c>
      <c r="E498" s="160" t="s">
        <v>556</v>
      </c>
      <c r="F498" s="160"/>
      <c r="G498" s="9" t="s">
        <v>2</v>
      </c>
      <c r="H498" s="11" t="s">
        <v>3</v>
      </c>
      <c r="I498" s="11" t="s">
        <v>373</v>
      </c>
      <c r="J498" s="11" t="s">
        <v>375</v>
      </c>
    </row>
    <row r="499" spans="1:10" ht="0.95" customHeight="1" x14ac:dyDescent="0.2">
      <c r="A499" s="29" t="s">
        <v>557</v>
      </c>
      <c r="B499" s="31" t="s">
        <v>409</v>
      </c>
      <c r="C499" s="29" t="s">
        <v>377</v>
      </c>
      <c r="D499" s="29" t="s">
        <v>122</v>
      </c>
      <c r="E499" s="161">
        <v>14.11</v>
      </c>
      <c r="F499" s="161"/>
      <c r="G499" s="30" t="s">
        <v>10</v>
      </c>
      <c r="H499" s="15">
        <v>1</v>
      </c>
      <c r="I499" s="32">
        <v>73.349999999999994</v>
      </c>
      <c r="J499" s="32">
        <v>73.349999999999994</v>
      </c>
    </row>
    <row r="500" spans="1:10" ht="18" customHeight="1" x14ac:dyDescent="0.2">
      <c r="A500" s="25" t="s">
        <v>558</v>
      </c>
      <c r="B500" s="27" t="s">
        <v>663</v>
      </c>
      <c r="C500" s="25" t="s">
        <v>377</v>
      </c>
      <c r="D500" s="25" t="s">
        <v>664</v>
      </c>
      <c r="E500" s="157" t="s">
        <v>561</v>
      </c>
      <c r="F500" s="157"/>
      <c r="G500" s="26" t="s">
        <v>562</v>
      </c>
      <c r="H500" s="18">
        <v>1.1399999999999999</v>
      </c>
      <c r="I500" s="28">
        <v>16.57</v>
      </c>
      <c r="J500" s="28">
        <v>18.889800000000001</v>
      </c>
    </row>
    <row r="501" spans="1:10" ht="24" customHeight="1" x14ac:dyDescent="0.2">
      <c r="A501" s="25" t="s">
        <v>558</v>
      </c>
      <c r="B501" s="27" t="s">
        <v>595</v>
      </c>
      <c r="C501" s="25" t="s">
        <v>377</v>
      </c>
      <c r="D501" s="25" t="s">
        <v>596</v>
      </c>
      <c r="E501" s="157" t="s">
        <v>561</v>
      </c>
      <c r="F501" s="157"/>
      <c r="G501" s="26" t="s">
        <v>562</v>
      </c>
      <c r="H501" s="18">
        <v>1.24</v>
      </c>
      <c r="I501" s="28">
        <v>13.62</v>
      </c>
      <c r="J501" s="28">
        <v>16.8888</v>
      </c>
    </row>
    <row r="502" spans="1:10" ht="24" customHeight="1" x14ac:dyDescent="0.2">
      <c r="A502" s="25" t="s">
        <v>558</v>
      </c>
      <c r="B502" s="27" t="s">
        <v>565</v>
      </c>
      <c r="C502" s="25" t="s">
        <v>377</v>
      </c>
      <c r="D502" s="25" t="s">
        <v>566</v>
      </c>
      <c r="E502" s="157" t="s">
        <v>567</v>
      </c>
      <c r="F502" s="157"/>
      <c r="G502" s="26" t="s">
        <v>70</v>
      </c>
      <c r="H502" s="18">
        <v>4.8099999999999996</v>
      </c>
      <c r="I502" s="28">
        <v>0.39</v>
      </c>
      <c r="J502" s="28">
        <v>1.8758999999999999</v>
      </c>
    </row>
    <row r="503" spans="1:10" ht="24" customHeight="1" x14ac:dyDescent="0.2">
      <c r="A503" s="25" t="s">
        <v>558</v>
      </c>
      <c r="B503" s="27" t="s">
        <v>700</v>
      </c>
      <c r="C503" s="25" t="s">
        <v>377</v>
      </c>
      <c r="D503" s="25" t="s">
        <v>701</v>
      </c>
      <c r="E503" s="157" t="s">
        <v>567</v>
      </c>
      <c r="F503" s="157"/>
      <c r="G503" s="26" t="s">
        <v>70</v>
      </c>
      <c r="H503" s="18">
        <v>0.6</v>
      </c>
      <c r="I503" s="28">
        <v>0.56999999999999995</v>
      </c>
      <c r="J503" s="28">
        <v>0.34200000000000003</v>
      </c>
    </row>
    <row r="504" spans="1:10" ht="24" customHeight="1" x14ac:dyDescent="0.2">
      <c r="A504" s="25" t="s">
        <v>558</v>
      </c>
      <c r="B504" s="27" t="s">
        <v>568</v>
      </c>
      <c r="C504" s="25" t="s">
        <v>377</v>
      </c>
      <c r="D504" s="25" t="s">
        <v>569</v>
      </c>
      <c r="E504" s="157" t="s">
        <v>567</v>
      </c>
      <c r="F504" s="157"/>
      <c r="G504" s="26" t="s">
        <v>34</v>
      </c>
      <c r="H504" s="18">
        <v>1.2E-2</v>
      </c>
      <c r="I504" s="28">
        <v>96.57</v>
      </c>
      <c r="J504" s="28">
        <v>1.1588400000000001</v>
      </c>
    </row>
    <row r="505" spans="1:10" ht="24" customHeight="1" x14ac:dyDescent="0.2">
      <c r="A505" s="25" t="s">
        <v>558</v>
      </c>
      <c r="B505" s="27" t="s">
        <v>710</v>
      </c>
      <c r="C505" s="25" t="s">
        <v>377</v>
      </c>
      <c r="D505" s="25" t="s">
        <v>711</v>
      </c>
      <c r="E505" s="157" t="s">
        <v>567</v>
      </c>
      <c r="F505" s="157"/>
      <c r="G505" s="26" t="s">
        <v>167</v>
      </c>
      <c r="H505" s="18">
        <v>13</v>
      </c>
      <c r="I505" s="28">
        <v>2.63</v>
      </c>
      <c r="J505" s="28">
        <v>34.19</v>
      </c>
    </row>
    <row r="506" spans="1:10" ht="24" customHeight="1" x14ac:dyDescent="0.2">
      <c r="A506" s="35"/>
      <c r="B506" s="35"/>
      <c r="C506" s="35"/>
      <c r="D506" s="35"/>
      <c r="E506" s="35" t="s">
        <v>576</v>
      </c>
      <c r="F506" s="20">
        <v>35.78</v>
      </c>
      <c r="G506" s="35" t="s">
        <v>577</v>
      </c>
      <c r="H506" s="20">
        <v>0</v>
      </c>
      <c r="I506" s="35" t="s">
        <v>578</v>
      </c>
      <c r="J506" s="20">
        <v>35.78</v>
      </c>
    </row>
    <row r="507" spans="1:10" ht="24" customHeight="1" x14ac:dyDescent="0.2">
      <c r="A507" s="35"/>
      <c r="B507" s="35"/>
      <c r="C507" s="35"/>
      <c r="D507" s="35"/>
      <c r="E507" s="35" t="s">
        <v>579</v>
      </c>
      <c r="F507" s="20">
        <v>21.139469999999999</v>
      </c>
      <c r="G507" s="35"/>
      <c r="H507" s="158" t="s">
        <v>580</v>
      </c>
      <c r="I507" s="158"/>
      <c r="J507" s="20">
        <v>94.49</v>
      </c>
    </row>
    <row r="508" spans="1:10" ht="36" customHeight="1" thickBot="1" x14ac:dyDescent="0.25">
      <c r="A508" s="33"/>
      <c r="B508" s="33"/>
      <c r="C508" s="33"/>
      <c r="D508" s="33"/>
      <c r="E508" s="33"/>
      <c r="F508" s="33"/>
      <c r="G508" s="33" t="s">
        <v>581</v>
      </c>
      <c r="H508" s="19">
        <v>91.47</v>
      </c>
      <c r="I508" s="33" t="s">
        <v>582</v>
      </c>
      <c r="J508" s="36">
        <v>8643</v>
      </c>
    </row>
    <row r="509" spans="1:10" ht="15" thickTop="1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</row>
    <row r="510" spans="1:10" ht="14.25" customHeight="1" x14ac:dyDescent="0.2">
      <c r="A510" s="10" t="s">
        <v>123</v>
      </c>
      <c r="B510" s="11" t="s">
        <v>371</v>
      </c>
      <c r="C510" s="10" t="s">
        <v>372</v>
      </c>
      <c r="D510" s="10" t="s">
        <v>1</v>
      </c>
      <c r="E510" s="160" t="s">
        <v>556</v>
      </c>
      <c r="F510" s="160"/>
      <c r="G510" s="9" t="s">
        <v>2</v>
      </c>
      <c r="H510" s="11" t="s">
        <v>3</v>
      </c>
      <c r="I510" s="11" t="s">
        <v>373</v>
      </c>
      <c r="J510" s="11" t="s">
        <v>375</v>
      </c>
    </row>
    <row r="511" spans="1:10" ht="30" customHeight="1" x14ac:dyDescent="0.2">
      <c r="A511" s="29" t="s">
        <v>557</v>
      </c>
      <c r="B511" s="31" t="s">
        <v>410</v>
      </c>
      <c r="C511" s="29" t="s">
        <v>377</v>
      </c>
      <c r="D511" s="29" t="s">
        <v>124</v>
      </c>
      <c r="E511" s="161">
        <v>11.05</v>
      </c>
      <c r="F511" s="161"/>
      <c r="G511" s="30" t="s">
        <v>34</v>
      </c>
      <c r="H511" s="15">
        <v>1</v>
      </c>
      <c r="I511" s="32">
        <v>259.38</v>
      </c>
      <c r="J511" s="32">
        <v>259.38</v>
      </c>
    </row>
    <row r="512" spans="1:10" ht="0.95" customHeight="1" x14ac:dyDescent="0.2">
      <c r="A512" s="25" t="s">
        <v>558</v>
      </c>
      <c r="B512" s="27" t="s">
        <v>663</v>
      </c>
      <c r="C512" s="25" t="s">
        <v>377</v>
      </c>
      <c r="D512" s="25" t="s">
        <v>664</v>
      </c>
      <c r="E512" s="157" t="s">
        <v>561</v>
      </c>
      <c r="F512" s="157"/>
      <c r="G512" s="26" t="s">
        <v>562</v>
      </c>
      <c r="H512" s="18">
        <v>0.25</v>
      </c>
      <c r="I512" s="28">
        <v>16.57</v>
      </c>
      <c r="J512" s="28">
        <v>4.1425000000000001</v>
      </c>
    </row>
    <row r="513" spans="1:10" ht="18" customHeight="1" x14ac:dyDescent="0.2">
      <c r="A513" s="25" t="s">
        <v>558</v>
      </c>
      <c r="B513" s="27" t="s">
        <v>595</v>
      </c>
      <c r="C513" s="25" t="s">
        <v>377</v>
      </c>
      <c r="D513" s="25" t="s">
        <v>596</v>
      </c>
      <c r="E513" s="157" t="s">
        <v>561</v>
      </c>
      <c r="F513" s="157"/>
      <c r="G513" s="26" t="s">
        <v>562</v>
      </c>
      <c r="H513" s="18">
        <v>2.5</v>
      </c>
      <c r="I513" s="28">
        <v>13.62</v>
      </c>
      <c r="J513" s="28">
        <v>34.049999999999997</v>
      </c>
    </row>
    <row r="514" spans="1:10" ht="24" customHeight="1" x14ac:dyDescent="0.2">
      <c r="A514" s="25" t="s">
        <v>558</v>
      </c>
      <c r="B514" s="27" t="s">
        <v>565</v>
      </c>
      <c r="C514" s="25" t="s">
        <v>377</v>
      </c>
      <c r="D514" s="25" t="s">
        <v>566</v>
      </c>
      <c r="E514" s="157" t="s">
        <v>567</v>
      </c>
      <c r="F514" s="157"/>
      <c r="G514" s="26" t="s">
        <v>70</v>
      </c>
      <c r="H514" s="18">
        <v>283</v>
      </c>
      <c r="I514" s="28">
        <v>0.39</v>
      </c>
      <c r="J514" s="28">
        <v>110.37</v>
      </c>
    </row>
    <row r="515" spans="1:10" ht="24" customHeight="1" x14ac:dyDescent="0.2">
      <c r="A515" s="25" t="s">
        <v>558</v>
      </c>
      <c r="B515" s="27" t="s">
        <v>700</v>
      </c>
      <c r="C515" s="25" t="s">
        <v>377</v>
      </c>
      <c r="D515" s="25" t="s">
        <v>701</v>
      </c>
      <c r="E515" s="157" t="s">
        <v>567</v>
      </c>
      <c r="F515" s="157"/>
      <c r="G515" s="26" t="s">
        <v>70</v>
      </c>
      <c r="H515" s="18">
        <v>20</v>
      </c>
      <c r="I515" s="28">
        <v>0.56999999999999995</v>
      </c>
      <c r="J515" s="28">
        <v>11.4</v>
      </c>
    </row>
    <row r="516" spans="1:10" ht="24" customHeight="1" x14ac:dyDescent="0.2">
      <c r="A516" s="25" t="s">
        <v>558</v>
      </c>
      <c r="B516" s="27" t="s">
        <v>568</v>
      </c>
      <c r="C516" s="25" t="s">
        <v>377</v>
      </c>
      <c r="D516" s="25" t="s">
        <v>569</v>
      </c>
      <c r="E516" s="157" t="s">
        <v>567</v>
      </c>
      <c r="F516" s="157"/>
      <c r="G516" s="26" t="s">
        <v>34</v>
      </c>
      <c r="H516" s="18">
        <v>0.72</v>
      </c>
      <c r="I516" s="28">
        <v>96.57</v>
      </c>
      <c r="J516" s="28">
        <v>69.5304</v>
      </c>
    </row>
    <row r="517" spans="1:10" ht="24" customHeight="1" x14ac:dyDescent="0.2">
      <c r="A517" s="25" t="s">
        <v>558</v>
      </c>
      <c r="B517" s="27" t="s">
        <v>712</v>
      </c>
      <c r="C517" s="25" t="s">
        <v>377</v>
      </c>
      <c r="D517" s="25" t="s">
        <v>713</v>
      </c>
      <c r="E517" s="157" t="s">
        <v>567</v>
      </c>
      <c r="F517" s="157"/>
      <c r="G517" s="26" t="s">
        <v>34</v>
      </c>
      <c r="H517" s="18">
        <v>0.28000000000000003</v>
      </c>
      <c r="I517" s="28">
        <v>78.92</v>
      </c>
      <c r="J517" s="28">
        <v>22.0976</v>
      </c>
    </row>
    <row r="518" spans="1:10" ht="24" customHeight="1" x14ac:dyDescent="0.2">
      <c r="A518" s="25" t="s">
        <v>558</v>
      </c>
      <c r="B518" s="27" t="s">
        <v>704</v>
      </c>
      <c r="C518" s="25" t="s">
        <v>377</v>
      </c>
      <c r="D518" s="25" t="s">
        <v>705</v>
      </c>
      <c r="E518" s="157" t="s">
        <v>567</v>
      </c>
      <c r="F518" s="157"/>
      <c r="G518" s="26" t="s">
        <v>562</v>
      </c>
      <c r="H518" s="18">
        <v>0.43</v>
      </c>
      <c r="I518" s="28">
        <v>18.11</v>
      </c>
      <c r="J518" s="28">
        <v>7.7873000000000001</v>
      </c>
    </row>
    <row r="519" spans="1:10" ht="14.25" customHeight="1" x14ac:dyDescent="0.2">
      <c r="A519" s="35"/>
      <c r="B519" s="35"/>
      <c r="C519" s="35"/>
      <c r="D519" s="35"/>
      <c r="E519" s="35" t="s">
        <v>576</v>
      </c>
      <c r="F519" s="20">
        <v>38.19</v>
      </c>
      <c r="G519" s="35" t="s">
        <v>577</v>
      </c>
      <c r="H519" s="20">
        <v>0</v>
      </c>
      <c r="I519" s="35" t="s">
        <v>578</v>
      </c>
      <c r="J519" s="20">
        <v>38.19</v>
      </c>
    </row>
    <row r="520" spans="1:10" ht="14.25" customHeight="1" x14ac:dyDescent="0.2">
      <c r="A520" s="35"/>
      <c r="B520" s="35"/>
      <c r="C520" s="35"/>
      <c r="D520" s="35"/>
      <c r="E520" s="35" t="s">
        <v>579</v>
      </c>
      <c r="F520" s="20">
        <v>74.753315999999998</v>
      </c>
      <c r="G520" s="35"/>
      <c r="H520" s="158" t="s">
        <v>580</v>
      </c>
      <c r="I520" s="158"/>
      <c r="J520" s="20">
        <v>334.13</v>
      </c>
    </row>
    <row r="521" spans="1:10" ht="30" customHeight="1" thickBot="1" x14ac:dyDescent="0.25">
      <c r="A521" s="33"/>
      <c r="B521" s="33"/>
      <c r="C521" s="33"/>
      <c r="D521" s="33"/>
      <c r="E521" s="33"/>
      <c r="F521" s="33"/>
      <c r="G521" s="33" t="s">
        <v>581</v>
      </c>
      <c r="H521" s="19">
        <v>0.64</v>
      </c>
      <c r="I521" s="33" t="s">
        <v>582</v>
      </c>
      <c r="J521" s="36">
        <v>213.84</v>
      </c>
    </row>
    <row r="522" spans="1:10" ht="0.95" customHeight="1" thickTop="1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</row>
    <row r="523" spans="1:10" ht="24" customHeight="1" x14ac:dyDescent="0.2">
      <c r="A523" s="10" t="s">
        <v>125</v>
      </c>
      <c r="B523" s="11" t="s">
        <v>371</v>
      </c>
      <c r="C523" s="10" t="s">
        <v>372</v>
      </c>
      <c r="D523" s="10" t="s">
        <v>1</v>
      </c>
      <c r="E523" s="160" t="s">
        <v>556</v>
      </c>
      <c r="F523" s="160"/>
      <c r="G523" s="9" t="s">
        <v>2</v>
      </c>
      <c r="H523" s="11" t="s">
        <v>3</v>
      </c>
      <c r="I523" s="11" t="s">
        <v>373</v>
      </c>
      <c r="J523" s="11" t="s">
        <v>375</v>
      </c>
    </row>
    <row r="524" spans="1:10" ht="18" customHeight="1" x14ac:dyDescent="0.2">
      <c r="A524" s="29" t="s">
        <v>557</v>
      </c>
      <c r="B524" s="31" t="s">
        <v>397</v>
      </c>
      <c r="C524" s="29" t="s">
        <v>377</v>
      </c>
      <c r="D524" s="29" t="s">
        <v>69</v>
      </c>
      <c r="E524" s="161">
        <v>10.01</v>
      </c>
      <c r="F524" s="161"/>
      <c r="G524" s="30" t="s">
        <v>70</v>
      </c>
      <c r="H524" s="15">
        <v>1</v>
      </c>
      <c r="I524" s="32">
        <v>6.24</v>
      </c>
      <c r="J524" s="32">
        <v>6.24</v>
      </c>
    </row>
    <row r="525" spans="1:10" ht="24" customHeight="1" x14ac:dyDescent="0.2">
      <c r="A525" s="25" t="s">
        <v>558</v>
      </c>
      <c r="B525" s="27" t="s">
        <v>667</v>
      </c>
      <c r="C525" s="25" t="s">
        <v>377</v>
      </c>
      <c r="D525" s="25" t="s">
        <v>668</v>
      </c>
      <c r="E525" s="157" t="s">
        <v>561</v>
      </c>
      <c r="F525" s="157"/>
      <c r="G525" s="26" t="s">
        <v>562</v>
      </c>
      <c r="H525" s="18">
        <v>0.04</v>
      </c>
      <c r="I525" s="28">
        <v>16.57</v>
      </c>
      <c r="J525" s="28">
        <v>0.66279999999999994</v>
      </c>
    </row>
    <row r="526" spans="1:10" ht="24" customHeight="1" x14ac:dyDescent="0.2">
      <c r="A526" s="25" t="s">
        <v>558</v>
      </c>
      <c r="B526" s="27" t="s">
        <v>669</v>
      </c>
      <c r="C526" s="25" t="s">
        <v>377</v>
      </c>
      <c r="D526" s="25" t="s">
        <v>670</v>
      </c>
      <c r="E526" s="157" t="s">
        <v>561</v>
      </c>
      <c r="F526" s="157"/>
      <c r="G526" s="26" t="s">
        <v>562</v>
      </c>
      <c r="H526" s="18">
        <v>0.08</v>
      </c>
      <c r="I526" s="28">
        <v>13.62</v>
      </c>
      <c r="J526" s="28">
        <v>1.0895999999999999</v>
      </c>
    </row>
    <row r="527" spans="1:10" ht="38.25" x14ac:dyDescent="0.2">
      <c r="A527" s="25" t="s">
        <v>558</v>
      </c>
      <c r="B527" s="27" t="s">
        <v>671</v>
      </c>
      <c r="C527" s="25" t="s">
        <v>377</v>
      </c>
      <c r="D527" s="25" t="s">
        <v>672</v>
      </c>
      <c r="E527" s="157" t="s">
        <v>567</v>
      </c>
      <c r="F527" s="157"/>
      <c r="G527" s="26" t="s">
        <v>70</v>
      </c>
      <c r="H527" s="18">
        <v>1.1000000000000001</v>
      </c>
      <c r="I527" s="28">
        <v>3.85</v>
      </c>
      <c r="J527" s="28">
        <v>4.2350000000000003</v>
      </c>
    </row>
    <row r="528" spans="1:10" ht="14.25" customHeight="1" x14ac:dyDescent="0.2">
      <c r="A528" s="25" t="s">
        <v>558</v>
      </c>
      <c r="B528" s="27" t="s">
        <v>673</v>
      </c>
      <c r="C528" s="25" t="s">
        <v>377</v>
      </c>
      <c r="D528" s="25" t="s">
        <v>674</v>
      </c>
      <c r="E528" s="157" t="s">
        <v>567</v>
      </c>
      <c r="F528" s="157"/>
      <c r="G528" s="26" t="s">
        <v>70</v>
      </c>
      <c r="H528" s="18">
        <v>0.03</v>
      </c>
      <c r="I528" s="28">
        <v>8.27</v>
      </c>
      <c r="J528" s="28">
        <v>0.24809999999999999</v>
      </c>
    </row>
    <row r="529" spans="1:10" ht="30" customHeight="1" x14ac:dyDescent="0.2">
      <c r="A529" s="35"/>
      <c r="B529" s="35"/>
      <c r="C529" s="35"/>
      <c r="D529" s="35"/>
      <c r="E529" s="35" t="s">
        <v>576</v>
      </c>
      <c r="F529" s="20">
        <v>1.75</v>
      </c>
      <c r="G529" s="35" t="s">
        <v>577</v>
      </c>
      <c r="H529" s="20">
        <v>0</v>
      </c>
      <c r="I529" s="35" t="s">
        <v>578</v>
      </c>
      <c r="J529" s="20">
        <v>1.75</v>
      </c>
    </row>
    <row r="530" spans="1:10" ht="0.95" customHeight="1" x14ac:dyDescent="0.2">
      <c r="A530" s="35"/>
      <c r="B530" s="35"/>
      <c r="C530" s="35"/>
      <c r="D530" s="35"/>
      <c r="E530" s="35" t="s">
        <v>579</v>
      </c>
      <c r="F530" s="20">
        <v>1.798368</v>
      </c>
      <c r="G530" s="35"/>
      <c r="H530" s="158" t="s">
        <v>580</v>
      </c>
      <c r="I530" s="158"/>
      <c r="J530" s="20">
        <v>8.0399999999999991</v>
      </c>
    </row>
    <row r="531" spans="1:10" ht="18" customHeight="1" thickBot="1" x14ac:dyDescent="0.25">
      <c r="A531" s="33"/>
      <c r="B531" s="33"/>
      <c r="C531" s="33"/>
      <c r="D531" s="33"/>
      <c r="E531" s="33"/>
      <c r="F531" s="33"/>
      <c r="G531" s="33" t="s">
        <v>581</v>
      </c>
      <c r="H531" s="19">
        <v>133</v>
      </c>
      <c r="I531" s="33" t="s">
        <v>582</v>
      </c>
      <c r="J531" s="36">
        <v>1069.32</v>
      </c>
    </row>
    <row r="532" spans="1:10" ht="36" customHeight="1" thickTop="1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</row>
    <row r="533" spans="1:10" ht="24" customHeight="1" x14ac:dyDescent="0.2">
      <c r="A533" s="12" t="s">
        <v>126</v>
      </c>
      <c r="B533" s="12"/>
      <c r="C533" s="12"/>
      <c r="D533" s="12" t="s">
        <v>127</v>
      </c>
      <c r="E533" s="12"/>
      <c r="F533" s="159"/>
      <c r="G533" s="159"/>
      <c r="H533" s="13"/>
      <c r="I533" s="12"/>
      <c r="J533" s="14">
        <v>36430.14</v>
      </c>
    </row>
    <row r="534" spans="1:10" ht="24" customHeight="1" x14ac:dyDescent="0.2">
      <c r="A534" s="10" t="s">
        <v>128</v>
      </c>
      <c r="B534" s="11" t="s">
        <v>371</v>
      </c>
      <c r="C534" s="10" t="s">
        <v>372</v>
      </c>
      <c r="D534" s="10" t="s">
        <v>1</v>
      </c>
      <c r="E534" s="160" t="s">
        <v>556</v>
      </c>
      <c r="F534" s="160"/>
      <c r="G534" s="9" t="s">
        <v>2</v>
      </c>
      <c r="H534" s="11" t="s">
        <v>3</v>
      </c>
      <c r="I534" s="11" t="s">
        <v>373</v>
      </c>
      <c r="J534" s="11" t="s">
        <v>375</v>
      </c>
    </row>
    <row r="535" spans="1:10" ht="24" customHeight="1" x14ac:dyDescent="0.2">
      <c r="A535" s="29" t="s">
        <v>557</v>
      </c>
      <c r="B535" s="31" t="s">
        <v>411</v>
      </c>
      <c r="C535" s="29" t="s">
        <v>377</v>
      </c>
      <c r="D535" s="29" t="s">
        <v>129</v>
      </c>
      <c r="E535" s="161">
        <v>15.03</v>
      </c>
      <c r="F535" s="161"/>
      <c r="G535" s="30" t="s">
        <v>70</v>
      </c>
      <c r="H535" s="15">
        <v>1</v>
      </c>
      <c r="I535" s="32">
        <v>14.44</v>
      </c>
      <c r="J535" s="32">
        <v>14.44</v>
      </c>
    </row>
    <row r="536" spans="1:10" ht="24" customHeight="1" x14ac:dyDescent="0.2">
      <c r="A536" s="25" t="s">
        <v>558</v>
      </c>
      <c r="B536" s="27" t="s">
        <v>714</v>
      </c>
      <c r="C536" s="25" t="s">
        <v>377</v>
      </c>
      <c r="D536" s="25" t="s">
        <v>715</v>
      </c>
      <c r="E536" s="157" t="s">
        <v>567</v>
      </c>
      <c r="F536" s="157"/>
      <c r="G536" s="26" t="s">
        <v>70</v>
      </c>
      <c r="H536" s="18">
        <v>1</v>
      </c>
      <c r="I536" s="28">
        <v>14.44</v>
      </c>
      <c r="J536" s="28">
        <v>14.44</v>
      </c>
    </row>
    <row r="537" spans="1:10" ht="36" customHeight="1" x14ac:dyDescent="0.2">
      <c r="A537" s="35"/>
      <c r="B537" s="35"/>
      <c r="C537" s="35"/>
      <c r="D537" s="35"/>
      <c r="E537" s="35" t="s">
        <v>576</v>
      </c>
      <c r="F537" s="20">
        <v>0</v>
      </c>
      <c r="G537" s="35" t="s">
        <v>577</v>
      </c>
      <c r="H537" s="20">
        <v>0</v>
      </c>
      <c r="I537" s="35" t="s">
        <v>578</v>
      </c>
      <c r="J537" s="20">
        <v>0</v>
      </c>
    </row>
    <row r="538" spans="1:10" ht="14.25" customHeight="1" x14ac:dyDescent="0.2">
      <c r="A538" s="35"/>
      <c r="B538" s="35"/>
      <c r="C538" s="35"/>
      <c r="D538" s="35"/>
      <c r="E538" s="35" t="s">
        <v>579</v>
      </c>
      <c r="F538" s="20">
        <v>4.1616080000000002</v>
      </c>
      <c r="G538" s="35"/>
      <c r="H538" s="158" t="s">
        <v>580</v>
      </c>
      <c r="I538" s="158"/>
      <c r="J538" s="20">
        <v>18.600000000000001</v>
      </c>
    </row>
    <row r="539" spans="1:10" ht="14.25" customHeight="1" thickBot="1" x14ac:dyDescent="0.25">
      <c r="A539" s="33"/>
      <c r="B539" s="33"/>
      <c r="C539" s="33"/>
      <c r="D539" s="33"/>
      <c r="E539" s="33"/>
      <c r="F539" s="33"/>
      <c r="G539" s="33" t="s">
        <v>581</v>
      </c>
      <c r="H539" s="19">
        <v>1130.8</v>
      </c>
      <c r="I539" s="33" t="s">
        <v>582</v>
      </c>
      <c r="J539" s="36">
        <v>21032.880000000001</v>
      </c>
    </row>
    <row r="540" spans="1:10" ht="30" customHeight="1" thickTop="1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</row>
    <row r="541" spans="1:10" ht="0.95" customHeight="1" x14ac:dyDescent="0.2">
      <c r="A541" s="10" t="s">
        <v>130</v>
      </c>
      <c r="B541" s="11" t="s">
        <v>371</v>
      </c>
      <c r="C541" s="10" t="s">
        <v>372</v>
      </c>
      <c r="D541" s="10" t="s">
        <v>1</v>
      </c>
      <c r="E541" s="160" t="s">
        <v>556</v>
      </c>
      <c r="F541" s="160"/>
      <c r="G541" s="9" t="s">
        <v>2</v>
      </c>
      <c r="H541" s="11" t="s">
        <v>3</v>
      </c>
      <c r="I541" s="11" t="s">
        <v>373</v>
      </c>
      <c r="J541" s="11" t="s">
        <v>375</v>
      </c>
    </row>
    <row r="542" spans="1:10" ht="18" customHeight="1" x14ac:dyDescent="0.2">
      <c r="A542" s="29" t="s">
        <v>557</v>
      </c>
      <c r="B542" s="31" t="s">
        <v>412</v>
      </c>
      <c r="C542" s="29" t="s">
        <v>377</v>
      </c>
      <c r="D542" s="29" t="s">
        <v>131</v>
      </c>
      <c r="E542" s="161">
        <v>16.12</v>
      </c>
      <c r="F542" s="161"/>
      <c r="G542" s="30" t="s">
        <v>10</v>
      </c>
      <c r="H542" s="15">
        <v>1</v>
      </c>
      <c r="I542" s="32">
        <v>78.099999999999994</v>
      </c>
      <c r="J542" s="32">
        <v>78.099999999999994</v>
      </c>
    </row>
    <row r="543" spans="1:10" ht="36" customHeight="1" x14ac:dyDescent="0.2">
      <c r="A543" s="25" t="s">
        <v>558</v>
      </c>
      <c r="B543" s="27" t="s">
        <v>559</v>
      </c>
      <c r="C543" s="25" t="s">
        <v>377</v>
      </c>
      <c r="D543" s="25" t="s">
        <v>560</v>
      </c>
      <c r="E543" s="157" t="s">
        <v>561</v>
      </c>
      <c r="F543" s="157"/>
      <c r="G543" s="26" t="s">
        <v>562</v>
      </c>
      <c r="H543" s="18">
        <v>0.4</v>
      </c>
      <c r="I543" s="28">
        <v>16.57</v>
      </c>
      <c r="J543" s="28">
        <v>6.6280000000000001</v>
      </c>
    </row>
    <row r="544" spans="1:10" ht="24" customHeight="1" x14ac:dyDescent="0.2">
      <c r="A544" s="25" t="s">
        <v>558</v>
      </c>
      <c r="B544" s="27" t="s">
        <v>563</v>
      </c>
      <c r="C544" s="25" t="s">
        <v>377</v>
      </c>
      <c r="D544" s="25" t="s">
        <v>564</v>
      </c>
      <c r="E544" s="157" t="s">
        <v>561</v>
      </c>
      <c r="F544" s="157"/>
      <c r="G544" s="26" t="s">
        <v>562</v>
      </c>
      <c r="H544" s="18">
        <v>0.4</v>
      </c>
      <c r="I544" s="28">
        <v>13.62</v>
      </c>
      <c r="J544" s="28">
        <v>5.4480000000000004</v>
      </c>
    </row>
    <row r="545" spans="1:10" ht="24" customHeight="1" x14ac:dyDescent="0.2">
      <c r="A545" s="25" t="s">
        <v>558</v>
      </c>
      <c r="B545" s="27" t="s">
        <v>716</v>
      </c>
      <c r="C545" s="25" t="s">
        <v>377</v>
      </c>
      <c r="D545" s="25" t="s">
        <v>717</v>
      </c>
      <c r="E545" s="157" t="s">
        <v>567</v>
      </c>
      <c r="F545" s="157"/>
      <c r="G545" s="26" t="s">
        <v>167</v>
      </c>
      <c r="H545" s="18">
        <v>3</v>
      </c>
      <c r="I545" s="28">
        <v>1.8</v>
      </c>
      <c r="J545" s="28">
        <v>5.4</v>
      </c>
    </row>
    <row r="546" spans="1:10" ht="24" customHeight="1" x14ac:dyDescent="0.2">
      <c r="A546" s="25" t="s">
        <v>558</v>
      </c>
      <c r="B546" s="27" t="s">
        <v>718</v>
      </c>
      <c r="C546" s="25" t="s">
        <v>377</v>
      </c>
      <c r="D546" s="25" t="s">
        <v>719</v>
      </c>
      <c r="E546" s="157" t="s">
        <v>567</v>
      </c>
      <c r="F546" s="157"/>
      <c r="G546" s="26" t="s">
        <v>167</v>
      </c>
      <c r="H546" s="18">
        <v>3</v>
      </c>
      <c r="I546" s="28">
        <v>1.06</v>
      </c>
      <c r="J546" s="28">
        <v>3.18</v>
      </c>
    </row>
    <row r="547" spans="1:10" ht="24" customHeight="1" x14ac:dyDescent="0.2">
      <c r="A547" s="25" t="s">
        <v>558</v>
      </c>
      <c r="B547" s="27" t="s">
        <v>720</v>
      </c>
      <c r="C547" s="25" t="s">
        <v>377</v>
      </c>
      <c r="D547" s="25" t="s">
        <v>721</v>
      </c>
      <c r="E547" s="157" t="s">
        <v>567</v>
      </c>
      <c r="F547" s="157"/>
      <c r="G547" s="26" t="s">
        <v>10</v>
      </c>
      <c r="H547" s="18">
        <v>1.1499999999999999</v>
      </c>
      <c r="I547" s="28">
        <v>49.95</v>
      </c>
      <c r="J547" s="28">
        <v>57.442500000000003</v>
      </c>
    </row>
    <row r="548" spans="1:10" ht="36" customHeight="1" x14ac:dyDescent="0.2">
      <c r="A548" s="35"/>
      <c r="B548" s="35"/>
      <c r="C548" s="35"/>
      <c r="D548" s="35"/>
      <c r="E548" s="35" t="s">
        <v>576</v>
      </c>
      <c r="F548" s="20">
        <v>12.08</v>
      </c>
      <c r="G548" s="35" t="s">
        <v>577</v>
      </c>
      <c r="H548" s="20">
        <v>0</v>
      </c>
      <c r="I548" s="35" t="s">
        <v>578</v>
      </c>
      <c r="J548" s="20">
        <v>12.08</v>
      </c>
    </row>
    <row r="549" spans="1:10" ht="14.25" customHeight="1" x14ac:dyDescent="0.2">
      <c r="A549" s="35"/>
      <c r="B549" s="35"/>
      <c r="C549" s="35"/>
      <c r="D549" s="35"/>
      <c r="E549" s="35" t="s">
        <v>579</v>
      </c>
      <c r="F549" s="20">
        <v>22.508420000000001</v>
      </c>
      <c r="G549" s="35"/>
      <c r="H549" s="158" t="s">
        <v>580</v>
      </c>
      <c r="I549" s="158"/>
      <c r="J549" s="20">
        <v>100.61</v>
      </c>
    </row>
    <row r="550" spans="1:10" ht="14.25" customHeight="1" thickBot="1" x14ac:dyDescent="0.25">
      <c r="A550" s="33"/>
      <c r="B550" s="33"/>
      <c r="C550" s="33"/>
      <c r="D550" s="33"/>
      <c r="E550" s="33"/>
      <c r="F550" s="33"/>
      <c r="G550" s="33" t="s">
        <v>581</v>
      </c>
      <c r="H550" s="19">
        <v>116.49</v>
      </c>
      <c r="I550" s="33" t="s">
        <v>582</v>
      </c>
      <c r="J550" s="36">
        <v>11720.06</v>
      </c>
    </row>
    <row r="551" spans="1:10" ht="30" customHeight="1" thickTop="1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</row>
    <row r="552" spans="1:10" ht="0.95" customHeight="1" x14ac:dyDescent="0.2">
      <c r="A552" s="10" t="s">
        <v>132</v>
      </c>
      <c r="B552" s="11" t="s">
        <v>371</v>
      </c>
      <c r="C552" s="10" t="s">
        <v>372</v>
      </c>
      <c r="D552" s="10" t="s">
        <v>1</v>
      </c>
      <c r="E552" s="160" t="s">
        <v>556</v>
      </c>
      <c r="F552" s="160"/>
      <c r="G552" s="9" t="s">
        <v>2</v>
      </c>
      <c r="H552" s="11" t="s">
        <v>3</v>
      </c>
      <c r="I552" s="11" t="s">
        <v>373</v>
      </c>
      <c r="J552" s="11" t="s">
        <v>375</v>
      </c>
    </row>
    <row r="553" spans="1:10" ht="18" customHeight="1" x14ac:dyDescent="0.2">
      <c r="A553" s="29" t="s">
        <v>557</v>
      </c>
      <c r="B553" s="31" t="s">
        <v>413</v>
      </c>
      <c r="C553" s="29" t="s">
        <v>377</v>
      </c>
      <c r="D553" s="29" t="s">
        <v>414</v>
      </c>
      <c r="E553" s="161">
        <v>16.12</v>
      </c>
      <c r="F553" s="161"/>
      <c r="G553" s="30" t="s">
        <v>75</v>
      </c>
      <c r="H553" s="15">
        <v>1</v>
      </c>
      <c r="I553" s="32">
        <v>61.67</v>
      </c>
      <c r="J553" s="32">
        <v>61.67</v>
      </c>
    </row>
    <row r="554" spans="1:10" ht="24" customHeight="1" x14ac:dyDescent="0.2">
      <c r="A554" s="25" t="s">
        <v>558</v>
      </c>
      <c r="B554" s="27" t="s">
        <v>559</v>
      </c>
      <c r="C554" s="25" t="s">
        <v>377</v>
      </c>
      <c r="D554" s="25" t="s">
        <v>560</v>
      </c>
      <c r="E554" s="157" t="s">
        <v>561</v>
      </c>
      <c r="F554" s="157"/>
      <c r="G554" s="26" t="s">
        <v>562</v>
      </c>
      <c r="H554" s="18">
        <v>0.2</v>
      </c>
      <c r="I554" s="28">
        <v>16.57</v>
      </c>
      <c r="J554" s="28">
        <v>3.3140000000000001</v>
      </c>
    </row>
    <row r="555" spans="1:10" ht="24" customHeight="1" x14ac:dyDescent="0.2">
      <c r="A555" s="25" t="s">
        <v>558</v>
      </c>
      <c r="B555" s="27" t="s">
        <v>563</v>
      </c>
      <c r="C555" s="25" t="s">
        <v>377</v>
      </c>
      <c r="D555" s="25" t="s">
        <v>564</v>
      </c>
      <c r="E555" s="157" t="s">
        <v>561</v>
      </c>
      <c r="F555" s="157"/>
      <c r="G555" s="26" t="s">
        <v>562</v>
      </c>
      <c r="H555" s="18">
        <v>0.2</v>
      </c>
      <c r="I555" s="28">
        <v>13.62</v>
      </c>
      <c r="J555" s="28">
        <v>2.7240000000000002</v>
      </c>
    </row>
    <row r="556" spans="1:10" ht="24" customHeight="1" x14ac:dyDescent="0.2">
      <c r="A556" s="25" t="s">
        <v>558</v>
      </c>
      <c r="B556" s="27" t="s">
        <v>716</v>
      </c>
      <c r="C556" s="25" t="s">
        <v>377</v>
      </c>
      <c r="D556" s="25" t="s">
        <v>717</v>
      </c>
      <c r="E556" s="157" t="s">
        <v>567</v>
      </c>
      <c r="F556" s="157"/>
      <c r="G556" s="26" t="s">
        <v>167</v>
      </c>
      <c r="H556" s="18">
        <v>3</v>
      </c>
      <c r="I556" s="28">
        <v>1.8</v>
      </c>
      <c r="J556" s="28">
        <v>5.4</v>
      </c>
    </row>
    <row r="557" spans="1:10" ht="24" customHeight="1" x14ac:dyDescent="0.2">
      <c r="A557" s="25" t="s">
        <v>558</v>
      </c>
      <c r="B557" s="27" t="s">
        <v>718</v>
      </c>
      <c r="C557" s="25" t="s">
        <v>377</v>
      </c>
      <c r="D557" s="25" t="s">
        <v>719</v>
      </c>
      <c r="E557" s="157" t="s">
        <v>567</v>
      </c>
      <c r="F557" s="157"/>
      <c r="G557" s="26" t="s">
        <v>167</v>
      </c>
      <c r="H557" s="18">
        <v>3</v>
      </c>
      <c r="I557" s="28">
        <v>1.06</v>
      </c>
      <c r="J557" s="28">
        <v>3.18</v>
      </c>
    </row>
    <row r="558" spans="1:10" ht="24" customHeight="1" x14ac:dyDescent="0.2">
      <c r="A558" s="25" t="s">
        <v>558</v>
      </c>
      <c r="B558" s="27" t="s">
        <v>722</v>
      </c>
      <c r="C558" s="25" t="s">
        <v>377</v>
      </c>
      <c r="D558" s="25" t="s">
        <v>723</v>
      </c>
      <c r="E558" s="157" t="s">
        <v>567</v>
      </c>
      <c r="F558" s="157"/>
      <c r="G558" s="26" t="s">
        <v>75</v>
      </c>
      <c r="H558" s="18">
        <v>1</v>
      </c>
      <c r="I558" s="28">
        <v>47.05</v>
      </c>
      <c r="J558" s="28">
        <v>47.05</v>
      </c>
    </row>
    <row r="559" spans="1:10" ht="24" customHeight="1" x14ac:dyDescent="0.2">
      <c r="A559" s="35"/>
      <c r="B559" s="35"/>
      <c r="C559" s="35"/>
      <c r="D559" s="35"/>
      <c r="E559" s="35" t="s">
        <v>576</v>
      </c>
      <c r="F559" s="20">
        <v>6.03</v>
      </c>
      <c r="G559" s="35" t="s">
        <v>577</v>
      </c>
      <c r="H559" s="20">
        <v>0</v>
      </c>
      <c r="I559" s="35" t="s">
        <v>578</v>
      </c>
      <c r="J559" s="20">
        <v>6.03</v>
      </c>
    </row>
    <row r="560" spans="1:10" ht="24" customHeight="1" x14ac:dyDescent="0.2">
      <c r="A560" s="35"/>
      <c r="B560" s="35"/>
      <c r="C560" s="35"/>
      <c r="D560" s="35"/>
      <c r="E560" s="35" t="s">
        <v>579</v>
      </c>
      <c r="F560" s="20">
        <v>17.773294</v>
      </c>
      <c r="G560" s="35"/>
      <c r="H560" s="158" t="s">
        <v>580</v>
      </c>
      <c r="I560" s="158"/>
      <c r="J560" s="20">
        <v>79.44</v>
      </c>
    </row>
    <row r="561" spans="1:10" ht="15" thickBot="1" x14ac:dyDescent="0.25">
      <c r="A561" s="33"/>
      <c r="B561" s="33"/>
      <c r="C561" s="33"/>
      <c r="D561" s="33"/>
      <c r="E561" s="33"/>
      <c r="F561" s="33"/>
      <c r="G561" s="33" t="s">
        <v>581</v>
      </c>
      <c r="H561" s="19">
        <v>15.3</v>
      </c>
      <c r="I561" s="33" t="s">
        <v>582</v>
      </c>
      <c r="J561" s="36">
        <v>1215.43</v>
      </c>
    </row>
    <row r="562" spans="1:10" ht="14.25" customHeight="1" thickTop="1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</row>
    <row r="563" spans="1:10" ht="30" customHeight="1" x14ac:dyDescent="0.2">
      <c r="A563" s="10" t="s">
        <v>415</v>
      </c>
      <c r="B563" s="11" t="s">
        <v>371</v>
      </c>
      <c r="C563" s="10" t="s">
        <v>372</v>
      </c>
      <c r="D563" s="10" t="s">
        <v>1</v>
      </c>
      <c r="E563" s="160" t="s">
        <v>556</v>
      </c>
      <c r="F563" s="160"/>
      <c r="G563" s="9" t="s">
        <v>2</v>
      </c>
      <c r="H563" s="11" t="s">
        <v>3</v>
      </c>
      <c r="I563" s="11" t="s">
        <v>373</v>
      </c>
      <c r="J563" s="11" t="s">
        <v>375</v>
      </c>
    </row>
    <row r="564" spans="1:10" ht="0.95" customHeight="1" x14ac:dyDescent="0.2">
      <c r="A564" s="29" t="s">
        <v>557</v>
      </c>
      <c r="B564" s="31" t="s">
        <v>416</v>
      </c>
      <c r="C564" s="29" t="s">
        <v>377</v>
      </c>
      <c r="D564" s="29" t="s">
        <v>133</v>
      </c>
      <c r="E564" s="161">
        <v>16.329999999999998</v>
      </c>
      <c r="F564" s="161"/>
      <c r="G564" s="30" t="s">
        <v>75</v>
      </c>
      <c r="H564" s="15">
        <v>1</v>
      </c>
      <c r="I564" s="32">
        <v>62.45</v>
      </c>
      <c r="J564" s="32">
        <v>62.45</v>
      </c>
    </row>
    <row r="565" spans="1:10" ht="24" customHeight="1" x14ac:dyDescent="0.2">
      <c r="A565" s="25" t="s">
        <v>558</v>
      </c>
      <c r="B565" s="27" t="s">
        <v>589</v>
      </c>
      <c r="C565" s="25" t="s">
        <v>377</v>
      </c>
      <c r="D565" s="25" t="s">
        <v>590</v>
      </c>
      <c r="E565" s="157" t="s">
        <v>561</v>
      </c>
      <c r="F565" s="157"/>
      <c r="G565" s="26" t="s">
        <v>562</v>
      </c>
      <c r="H565" s="18">
        <v>1.1000000000000001</v>
      </c>
      <c r="I565" s="28">
        <v>19.86</v>
      </c>
      <c r="J565" s="28">
        <v>21.846</v>
      </c>
    </row>
    <row r="566" spans="1:10" ht="18" customHeight="1" x14ac:dyDescent="0.2">
      <c r="A566" s="25" t="s">
        <v>558</v>
      </c>
      <c r="B566" s="27" t="s">
        <v>591</v>
      </c>
      <c r="C566" s="25" t="s">
        <v>377</v>
      </c>
      <c r="D566" s="25" t="s">
        <v>592</v>
      </c>
      <c r="E566" s="157" t="s">
        <v>561</v>
      </c>
      <c r="F566" s="157"/>
      <c r="G566" s="26" t="s">
        <v>562</v>
      </c>
      <c r="H566" s="18">
        <v>1.1000000000000001</v>
      </c>
      <c r="I566" s="28">
        <v>13.62</v>
      </c>
      <c r="J566" s="28">
        <v>14.981999999999999</v>
      </c>
    </row>
    <row r="567" spans="1:10" ht="24" customHeight="1" x14ac:dyDescent="0.2">
      <c r="A567" s="25" t="s">
        <v>558</v>
      </c>
      <c r="B567" s="27" t="s">
        <v>572</v>
      </c>
      <c r="C567" s="25" t="s">
        <v>377</v>
      </c>
      <c r="D567" s="25" t="s">
        <v>573</v>
      </c>
      <c r="E567" s="157" t="s">
        <v>567</v>
      </c>
      <c r="F567" s="157"/>
      <c r="G567" s="26" t="s">
        <v>70</v>
      </c>
      <c r="H567" s="18">
        <v>0.1</v>
      </c>
      <c r="I567" s="28">
        <v>8.11</v>
      </c>
      <c r="J567" s="28">
        <v>0.81100000000000005</v>
      </c>
    </row>
    <row r="568" spans="1:10" ht="24" customHeight="1" x14ac:dyDescent="0.2">
      <c r="A568" s="25" t="s">
        <v>558</v>
      </c>
      <c r="B568" s="27" t="s">
        <v>724</v>
      </c>
      <c r="C568" s="25" t="s">
        <v>377</v>
      </c>
      <c r="D568" s="25" t="s">
        <v>725</v>
      </c>
      <c r="E568" s="157" t="s">
        <v>567</v>
      </c>
      <c r="F568" s="157"/>
      <c r="G568" s="26" t="s">
        <v>70</v>
      </c>
      <c r="H568" s="18">
        <v>1.8E-3</v>
      </c>
      <c r="I568" s="28">
        <v>20.25</v>
      </c>
      <c r="J568" s="28">
        <v>3.6450000000000003E-2</v>
      </c>
    </row>
    <row r="569" spans="1:10" ht="24" customHeight="1" x14ac:dyDescent="0.2">
      <c r="A569" s="25" t="s">
        <v>558</v>
      </c>
      <c r="B569" s="27" t="s">
        <v>726</v>
      </c>
      <c r="C569" s="25" t="s">
        <v>377</v>
      </c>
      <c r="D569" s="25" t="s">
        <v>727</v>
      </c>
      <c r="E569" s="157" t="s">
        <v>567</v>
      </c>
      <c r="F569" s="157"/>
      <c r="G569" s="26" t="s">
        <v>75</v>
      </c>
      <c r="H569" s="18">
        <v>1.05</v>
      </c>
      <c r="I569" s="28">
        <v>21.01</v>
      </c>
      <c r="J569" s="28">
        <v>22.060500000000001</v>
      </c>
    </row>
    <row r="570" spans="1:10" ht="24" customHeight="1" x14ac:dyDescent="0.2">
      <c r="A570" s="25" t="s">
        <v>558</v>
      </c>
      <c r="B570" s="27" t="s">
        <v>728</v>
      </c>
      <c r="C570" s="25" t="s">
        <v>377</v>
      </c>
      <c r="D570" s="25" t="s">
        <v>729</v>
      </c>
      <c r="E570" s="157" t="s">
        <v>567</v>
      </c>
      <c r="F570" s="157"/>
      <c r="G570" s="26" t="s">
        <v>70</v>
      </c>
      <c r="H570" s="18">
        <v>0.04</v>
      </c>
      <c r="I570" s="28">
        <v>67.73</v>
      </c>
      <c r="J570" s="28">
        <v>2.7092000000000001</v>
      </c>
    </row>
    <row r="571" spans="1:10" ht="24" customHeight="1" x14ac:dyDescent="0.2">
      <c r="A571" s="35"/>
      <c r="B571" s="35"/>
      <c r="C571" s="35"/>
      <c r="D571" s="35"/>
      <c r="E571" s="35" t="s">
        <v>576</v>
      </c>
      <c r="F571" s="20">
        <v>36.83</v>
      </c>
      <c r="G571" s="35" t="s">
        <v>577</v>
      </c>
      <c r="H571" s="20">
        <v>0</v>
      </c>
      <c r="I571" s="35" t="s">
        <v>578</v>
      </c>
      <c r="J571" s="20">
        <v>36.83</v>
      </c>
    </row>
    <row r="572" spans="1:10" ht="14.25" customHeight="1" x14ac:dyDescent="0.2">
      <c r="A572" s="35"/>
      <c r="B572" s="35"/>
      <c r="C572" s="35"/>
      <c r="D572" s="35"/>
      <c r="E572" s="35" t="s">
        <v>579</v>
      </c>
      <c r="F572" s="20">
        <v>17.998090000000001</v>
      </c>
      <c r="G572" s="35"/>
      <c r="H572" s="158" t="s">
        <v>580</v>
      </c>
      <c r="I572" s="158"/>
      <c r="J572" s="20">
        <v>80.45</v>
      </c>
    </row>
    <row r="573" spans="1:10" ht="14.25" customHeight="1" thickBot="1" x14ac:dyDescent="0.25">
      <c r="A573" s="33"/>
      <c r="B573" s="33"/>
      <c r="C573" s="33"/>
      <c r="D573" s="33"/>
      <c r="E573" s="33"/>
      <c r="F573" s="33"/>
      <c r="G573" s="33" t="s">
        <v>581</v>
      </c>
      <c r="H573" s="19">
        <v>30.6</v>
      </c>
      <c r="I573" s="33" t="s">
        <v>582</v>
      </c>
      <c r="J573" s="36">
        <v>2461.77</v>
      </c>
    </row>
    <row r="574" spans="1:10" ht="30" customHeight="1" thickTop="1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</row>
    <row r="575" spans="1:10" ht="0.95" customHeight="1" x14ac:dyDescent="0.2">
      <c r="A575" s="12" t="s">
        <v>134</v>
      </c>
      <c r="B575" s="12"/>
      <c r="C575" s="12"/>
      <c r="D575" s="12" t="s">
        <v>135</v>
      </c>
      <c r="E575" s="12"/>
      <c r="F575" s="159"/>
      <c r="G575" s="159"/>
      <c r="H575" s="13"/>
      <c r="I575" s="12"/>
      <c r="J575" s="14">
        <v>13233.88</v>
      </c>
    </row>
    <row r="576" spans="1:10" ht="18" customHeight="1" x14ac:dyDescent="0.2">
      <c r="A576" s="10" t="s">
        <v>136</v>
      </c>
      <c r="B576" s="11" t="s">
        <v>371</v>
      </c>
      <c r="C576" s="10" t="s">
        <v>372</v>
      </c>
      <c r="D576" s="10" t="s">
        <v>1</v>
      </c>
      <c r="E576" s="160" t="s">
        <v>556</v>
      </c>
      <c r="F576" s="160"/>
      <c r="G576" s="9" t="s">
        <v>2</v>
      </c>
      <c r="H576" s="11" t="s">
        <v>3</v>
      </c>
      <c r="I576" s="11" t="s">
        <v>373</v>
      </c>
      <c r="J576" s="11" t="s">
        <v>375</v>
      </c>
    </row>
    <row r="577" spans="1:10" ht="24" customHeight="1" x14ac:dyDescent="0.2">
      <c r="A577" s="29" t="s">
        <v>557</v>
      </c>
      <c r="B577" s="31" t="s">
        <v>417</v>
      </c>
      <c r="C577" s="29" t="s">
        <v>377</v>
      </c>
      <c r="D577" s="29" t="s">
        <v>137</v>
      </c>
      <c r="E577" s="161">
        <v>25.01</v>
      </c>
      <c r="F577" s="161"/>
      <c r="G577" s="30" t="s">
        <v>10</v>
      </c>
      <c r="H577" s="15">
        <v>1</v>
      </c>
      <c r="I577" s="32">
        <v>645.71</v>
      </c>
      <c r="J577" s="32">
        <v>645.71</v>
      </c>
    </row>
    <row r="578" spans="1:10" ht="24" customHeight="1" x14ac:dyDescent="0.2">
      <c r="A578" s="25" t="s">
        <v>558</v>
      </c>
      <c r="B578" s="27" t="s">
        <v>663</v>
      </c>
      <c r="C578" s="25" t="s">
        <v>377</v>
      </c>
      <c r="D578" s="25" t="s">
        <v>664</v>
      </c>
      <c r="E578" s="157" t="s">
        <v>561</v>
      </c>
      <c r="F578" s="157"/>
      <c r="G578" s="26" t="s">
        <v>562</v>
      </c>
      <c r="H578" s="18">
        <v>1.5</v>
      </c>
      <c r="I578" s="28">
        <v>16.57</v>
      </c>
      <c r="J578" s="28">
        <v>24.855</v>
      </c>
    </row>
    <row r="579" spans="1:10" ht="24" customHeight="1" x14ac:dyDescent="0.2">
      <c r="A579" s="25" t="s">
        <v>558</v>
      </c>
      <c r="B579" s="27" t="s">
        <v>595</v>
      </c>
      <c r="C579" s="25" t="s">
        <v>377</v>
      </c>
      <c r="D579" s="25" t="s">
        <v>596</v>
      </c>
      <c r="E579" s="157" t="s">
        <v>561</v>
      </c>
      <c r="F579" s="157"/>
      <c r="G579" s="26" t="s">
        <v>562</v>
      </c>
      <c r="H579" s="18">
        <v>0.73</v>
      </c>
      <c r="I579" s="28">
        <v>13.62</v>
      </c>
      <c r="J579" s="28">
        <v>9.9426000000000005</v>
      </c>
    </row>
    <row r="580" spans="1:10" ht="24" customHeight="1" x14ac:dyDescent="0.2">
      <c r="A580" s="25" t="s">
        <v>558</v>
      </c>
      <c r="B580" s="27" t="s">
        <v>730</v>
      </c>
      <c r="C580" s="25" t="s">
        <v>377</v>
      </c>
      <c r="D580" s="25" t="s">
        <v>731</v>
      </c>
      <c r="E580" s="157" t="s">
        <v>567</v>
      </c>
      <c r="F580" s="157"/>
      <c r="G580" s="26" t="s">
        <v>10</v>
      </c>
      <c r="H580" s="18">
        <v>1</v>
      </c>
      <c r="I580" s="28">
        <v>608.21</v>
      </c>
      <c r="J580" s="28">
        <v>608.21</v>
      </c>
    </row>
    <row r="581" spans="1:10" ht="24" customHeight="1" x14ac:dyDescent="0.2">
      <c r="A581" s="25" t="s">
        <v>558</v>
      </c>
      <c r="B581" s="27" t="s">
        <v>732</v>
      </c>
      <c r="C581" s="25" t="s">
        <v>377</v>
      </c>
      <c r="D581" s="25" t="s">
        <v>733</v>
      </c>
      <c r="E581" s="157" t="s">
        <v>567</v>
      </c>
      <c r="F581" s="157"/>
      <c r="G581" s="26" t="s">
        <v>34</v>
      </c>
      <c r="H581" s="18">
        <v>6.4999999999999997E-3</v>
      </c>
      <c r="I581" s="28">
        <v>416.33</v>
      </c>
      <c r="J581" s="28">
        <v>2.7061449999999998</v>
      </c>
    </row>
    <row r="582" spans="1:10" ht="24" customHeight="1" x14ac:dyDescent="0.2">
      <c r="A582" s="35"/>
      <c r="B582" s="35"/>
      <c r="C582" s="35"/>
      <c r="D582" s="35"/>
      <c r="E582" s="35" t="s">
        <v>576</v>
      </c>
      <c r="F582" s="20">
        <v>34.799999999999997</v>
      </c>
      <c r="G582" s="35" t="s">
        <v>577</v>
      </c>
      <c r="H582" s="20">
        <v>0</v>
      </c>
      <c r="I582" s="35" t="s">
        <v>578</v>
      </c>
      <c r="J582" s="20">
        <v>34.799999999999997</v>
      </c>
    </row>
    <row r="583" spans="1:10" ht="14.25" customHeight="1" x14ac:dyDescent="0.2">
      <c r="A583" s="35"/>
      <c r="B583" s="35"/>
      <c r="C583" s="35"/>
      <c r="D583" s="35"/>
      <c r="E583" s="35" t="s">
        <v>579</v>
      </c>
      <c r="F583" s="20">
        <v>186.09362200000001</v>
      </c>
      <c r="G583" s="35"/>
      <c r="H583" s="158" t="s">
        <v>580</v>
      </c>
      <c r="I583" s="158"/>
      <c r="J583" s="20">
        <v>831.8</v>
      </c>
    </row>
    <row r="584" spans="1:10" ht="14.25" customHeight="1" thickBot="1" x14ac:dyDescent="0.25">
      <c r="A584" s="33"/>
      <c r="B584" s="33"/>
      <c r="C584" s="33"/>
      <c r="D584" s="33"/>
      <c r="E584" s="33"/>
      <c r="F584" s="33"/>
      <c r="G584" s="33" t="s">
        <v>581</v>
      </c>
      <c r="H584" s="19">
        <v>10</v>
      </c>
      <c r="I584" s="33" t="s">
        <v>582</v>
      </c>
      <c r="J584" s="36">
        <v>8318</v>
      </c>
    </row>
    <row r="585" spans="1:10" ht="30" customHeight="1" thickTop="1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</row>
    <row r="586" spans="1:10" ht="0.95" customHeight="1" x14ac:dyDescent="0.2">
      <c r="A586" s="10" t="s">
        <v>138</v>
      </c>
      <c r="B586" s="11" t="s">
        <v>371</v>
      </c>
      <c r="C586" s="10" t="s">
        <v>372</v>
      </c>
      <c r="D586" s="10" t="s">
        <v>1</v>
      </c>
      <c r="E586" s="160" t="s">
        <v>556</v>
      </c>
      <c r="F586" s="160"/>
      <c r="G586" s="9" t="s">
        <v>2</v>
      </c>
      <c r="H586" s="11" t="s">
        <v>3</v>
      </c>
      <c r="I586" s="11" t="s">
        <v>373</v>
      </c>
      <c r="J586" s="11" t="s">
        <v>375</v>
      </c>
    </row>
    <row r="587" spans="1:10" ht="18" customHeight="1" x14ac:dyDescent="0.2">
      <c r="A587" s="29" t="s">
        <v>557</v>
      </c>
      <c r="B587" s="31" t="s">
        <v>418</v>
      </c>
      <c r="C587" s="29" t="s">
        <v>377</v>
      </c>
      <c r="D587" s="29" t="s">
        <v>139</v>
      </c>
      <c r="E587" s="161">
        <v>24.02</v>
      </c>
      <c r="F587" s="161"/>
      <c r="G587" s="30" t="s">
        <v>10</v>
      </c>
      <c r="H587" s="15">
        <v>1</v>
      </c>
      <c r="I587" s="32">
        <v>722.98</v>
      </c>
      <c r="J587" s="32">
        <v>722.98</v>
      </c>
    </row>
    <row r="588" spans="1:10" ht="24" customHeight="1" x14ac:dyDescent="0.2">
      <c r="A588" s="25" t="s">
        <v>558</v>
      </c>
      <c r="B588" s="27" t="s">
        <v>663</v>
      </c>
      <c r="C588" s="25" t="s">
        <v>377</v>
      </c>
      <c r="D588" s="25" t="s">
        <v>664</v>
      </c>
      <c r="E588" s="157" t="s">
        <v>561</v>
      </c>
      <c r="F588" s="157"/>
      <c r="G588" s="26" t="s">
        <v>562</v>
      </c>
      <c r="H588" s="18">
        <v>1</v>
      </c>
      <c r="I588" s="28">
        <v>16.57</v>
      </c>
      <c r="J588" s="28">
        <v>16.57</v>
      </c>
    </row>
    <row r="589" spans="1:10" ht="36" customHeight="1" x14ac:dyDescent="0.2">
      <c r="A589" s="25" t="s">
        <v>558</v>
      </c>
      <c r="B589" s="27" t="s">
        <v>595</v>
      </c>
      <c r="C589" s="25" t="s">
        <v>377</v>
      </c>
      <c r="D589" s="25" t="s">
        <v>596</v>
      </c>
      <c r="E589" s="157" t="s">
        <v>561</v>
      </c>
      <c r="F589" s="157"/>
      <c r="G589" s="26" t="s">
        <v>562</v>
      </c>
      <c r="H589" s="18">
        <v>3</v>
      </c>
      <c r="I589" s="28">
        <v>13.62</v>
      </c>
      <c r="J589" s="28">
        <v>40.86</v>
      </c>
    </row>
    <row r="590" spans="1:10" ht="24" customHeight="1" x14ac:dyDescent="0.2">
      <c r="A590" s="25" t="s">
        <v>558</v>
      </c>
      <c r="B590" s="27" t="s">
        <v>565</v>
      </c>
      <c r="C590" s="25" t="s">
        <v>377</v>
      </c>
      <c r="D590" s="25" t="s">
        <v>566</v>
      </c>
      <c r="E590" s="157" t="s">
        <v>567</v>
      </c>
      <c r="F590" s="157"/>
      <c r="G590" s="26" t="s">
        <v>70</v>
      </c>
      <c r="H590" s="18">
        <v>2.0299999999999998</v>
      </c>
      <c r="I590" s="28">
        <v>0.39</v>
      </c>
      <c r="J590" s="28">
        <v>0.79169999999999996</v>
      </c>
    </row>
    <row r="591" spans="1:10" ht="38.25" x14ac:dyDescent="0.2">
      <c r="A591" s="25" t="s">
        <v>558</v>
      </c>
      <c r="B591" s="27" t="s">
        <v>568</v>
      </c>
      <c r="C591" s="25" t="s">
        <v>377</v>
      </c>
      <c r="D591" s="25" t="s">
        <v>569</v>
      </c>
      <c r="E591" s="157" t="s">
        <v>567</v>
      </c>
      <c r="F591" s="157"/>
      <c r="G591" s="26" t="s">
        <v>34</v>
      </c>
      <c r="H591" s="18">
        <v>0.01</v>
      </c>
      <c r="I591" s="28">
        <v>96.57</v>
      </c>
      <c r="J591" s="28">
        <v>0.9657</v>
      </c>
    </row>
    <row r="592" spans="1:10" ht="14.25" customHeight="1" x14ac:dyDescent="0.2">
      <c r="A592" s="25" t="s">
        <v>558</v>
      </c>
      <c r="B592" s="27" t="s">
        <v>734</v>
      </c>
      <c r="C592" s="25" t="s">
        <v>377</v>
      </c>
      <c r="D592" s="25" t="s">
        <v>735</v>
      </c>
      <c r="E592" s="157" t="s">
        <v>567</v>
      </c>
      <c r="F592" s="157"/>
      <c r="G592" s="26" t="s">
        <v>10</v>
      </c>
      <c r="H592" s="18">
        <v>1</v>
      </c>
      <c r="I592" s="28">
        <v>663.79</v>
      </c>
      <c r="J592" s="28">
        <v>663.79</v>
      </c>
    </row>
    <row r="593" spans="1:10" ht="30" customHeight="1" x14ac:dyDescent="0.2">
      <c r="A593" s="35"/>
      <c r="B593" s="35"/>
      <c r="C593" s="35"/>
      <c r="D593" s="35"/>
      <c r="E593" s="35" t="s">
        <v>576</v>
      </c>
      <c r="F593" s="20">
        <v>57.43</v>
      </c>
      <c r="G593" s="35" t="s">
        <v>577</v>
      </c>
      <c r="H593" s="20">
        <v>0</v>
      </c>
      <c r="I593" s="35" t="s">
        <v>578</v>
      </c>
      <c r="J593" s="20">
        <v>57.43</v>
      </c>
    </row>
    <row r="594" spans="1:10" ht="0.95" customHeight="1" x14ac:dyDescent="0.2">
      <c r="A594" s="35"/>
      <c r="B594" s="35"/>
      <c r="C594" s="35"/>
      <c r="D594" s="35"/>
      <c r="E594" s="35" t="s">
        <v>579</v>
      </c>
      <c r="F594" s="20">
        <v>208.36283599999999</v>
      </c>
      <c r="G594" s="35"/>
      <c r="H594" s="158" t="s">
        <v>580</v>
      </c>
      <c r="I594" s="158"/>
      <c r="J594" s="20">
        <v>931.34</v>
      </c>
    </row>
    <row r="595" spans="1:10" ht="18" customHeight="1" thickBot="1" x14ac:dyDescent="0.25">
      <c r="A595" s="33"/>
      <c r="B595" s="33"/>
      <c r="C595" s="33"/>
      <c r="D595" s="33"/>
      <c r="E595" s="33"/>
      <c r="F595" s="33"/>
      <c r="G595" s="33" t="s">
        <v>581</v>
      </c>
      <c r="H595" s="19">
        <v>2.52</v>
      </c>
      <c r="I595" s="33" t="s">
        <v>582</v>
      </c>
      <c r="J595" s="36">
        <v>2346.98</v>
      </c>
    </row>
    <row r="596" spans="1:10" ht="24" customHeight="1" thickTop="1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</row>
    <row r="597" spans="1:10" ht="24" customHeight="1" x14ac:dyDescent="0.2">
      <c r="A597" s="10" t="s">
        <v>140</v>
      </c>
      <c r="B597" s="11" t="s">
        <v>371</v>
      </c>
      <c r="C597" s="10" t="s">
        <v>372</v>
      </c>
      <c r="D597" s="10" t="s">
        <v>1</v>
      </c>
      <c r="E597" s="160" t="s">
        <v>556</v>
      </c>
      <c r="F597" s="160"/>
      <c r="G597" s="9" t="s">
        <v>2</v>
      </c>
      <c r="H597" s="11" t="s">
        <v>3</v>
      </c>
      <c r="I597" s="11" t="s">
        <v>373</v>
      </c>
      <c r="J597" s="11" t="s">
        <v>375</v>
      </c>
    </row>
    <row r="598" spans="1:10" ht="24" customHeight="1" x14ac:dyDescent="0.2">
      <c r="A598" s="29" t="s">
        <v>557</v>
      </c>
      <c r="B598" s="31" t="s">
        <v>419</v>
      </c>
      <c r="C598" s="29" t="s">
        <v>377</v>
      </c>
      <c r="D598" s="29" t="s">
        <v>141</v>
      </c>
      <c r="E598" s="161">
        <v>25.01</v>
      </c>
      <c r="F598" s="161"/>
      <c r="G598" s="30" t="s">
        <v>10</v>
      </c>
      <c r="H598" s="15">
        <v>1</v>
      </c>
      <c r="I598" s="32">
        <v>208.15</v>
      </c>
      <c r="J598" s="32">
        <v>208.15</v>
      </c>
    </row>
    <row r="599" spans="1:10" ht="24" customHeight="1" x14ac:dyDescent="0.2">
      <c r="A599" s="25" t="s">
        <v>558</v>
      </c>
      <c r="B599" s="27" t="s">
        <v>736</v>
      </c>
      <c r="C599" s="25" t="s">
        <v>377</v>
      </c>
      <c r="D599" s="25" t="s">
        <v>737</v>
      </c>
      <c r="E599" s="157" t="s">
        <v>567</v>
      </c>
      <c r="F599" s="157"/>
      <c r="G599" s="26" t="s">
        <v>10</v>
      </c>
      <c r="H599" s="18">
        <v>1</v>
      </c>
      <c r="I599" s="28">
        <v>33.880000000000003</v>
      </c>
      <c r="J599" s="28">
        <v>33.880000000000003</v>
      </c>
    </row>
    <row r="600" spans="1:10" ht="38.25" x14ac:dyDescent="0.2">
      <c r="A600" s="25" t="s">
        <v>558</v>
      </c>
      <c r="B600" s="27" t="s">
        <v>738</v>
      </c>
      <c r="C600" s="25" t="s">
        <v>377</v>
      </c>
      <c r="D600" s="25" t="s">
        <v>739</v>
      </c>
      <c r="E600" s="157" t="s">
        <v>567</v>
      </c>
      <c r="F600" s="157"/>
      <c r="G600" s="26" t="s">
        <v>10</v>
      </c>
      <c r="H600" s="18">
        <v>1</v>
      </c>
      <c r="I600" s="28">
        <v>174.27</v>
      </c>
      <c r="J600" s="28">
        <v>174.27</v>
      </c>
    </row>
    <row r="601" spans="1:10" ht="14.25" customHeight="1" x14ac:dyDescent="0.2">
      <c r="A601" s="35"/>
      <c r="B601" s="35"/>
      <c r="C601" s="35"/>
      <c r="D601" s="35"/>
      <c r="E601" s="35" t="s">
        <v>576</v>
      </c>
      <c r="F601" s="20">
        <v>0</v>
      </c>
      <c r="G601" s="35" t="s">
        <v>577</v>
      </c>
      <c r="H601" s="20">
        <v>0</v>
      </c>
      <c r="I601" s="35" t="s">
        <v>578</v>
      </c>
      <c r="J601" s="20">
        <v>0</v>
      </c>
    </row>
    <row r="602" spans="1:10" ht="30" customHeight="1" x14ac:dyDescent="0.2">
      <c r="A602" s="35"/>
      <c r="B602" s="35"/>
      <c r="C602" s="35"/>
      <c r="D602" s="35"/>
      <c r="E602" s="35" t="s">
        <v>579</v>
      </c>
      <c r="F602" s="20">
        <v>59.98883</v>
      </c>
      <c r="G602" s="35"/>
      <c r="H602" s="158" t="s">
        <v>580</v>
      </c>
      <c r="I602" s="158"/>
      <c r="J602" s="20">
        <v>268.14</v>
      </c>
    </row>
    <row r="603" spans="1:10" ht="0.95" customHeight="1" thickBot="1" x14ac:dyDescent="0.25">
      <c r="A603" s="33"/>
      <c r="B603" s="33"/>
      <c r="C603" s="33"/>
      <c r="D603" s="33"/>
      <c r="E603" s="33"/>
      <c r="F603" s="33"/>
      <c r="G603" s="33" t="s">
        <v>581</v>
      </c>
      <c r="H603" s="19">
        <v>5</v>
      </c>
      <c r="I603" s="33" t="s">
        <v>582</v>
      </c>
      <c r="J603" s="36">
        <v>1340.7</v>
      </c>
    </row>
    <row r="604" spans="1:10" ht="24" customHeight="1" thickTop="1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</row>
    <row r="605" spans="1:10" ht="24" customHeight="1" x14ac:dyDescent="0.2">
      <c r="A605" s="10" t="s">
        <v>142</v>
      </c>
      <c r="B605" s="11" t="s">
        <v>371</v>
      </c>
      <c r="C605" s="10" t="s">
        <v>372</v>
      </c>
      <c r="D605" s="10" t="s">
        <v>1</v>
      </c>
      <c r="E605" s="160" t="s">
        <v>556</v>
      </c>
      <c r="F605" s="160"/>
      <c r="G605" s="9" t="s">
        <v>2</v>
      </c>
      <c r="H605" s="11" t="s">
        <v>3</v>
      </c>
      <c r="I605" s="11" t="s">
        <v>373</v>
      </c>
      <c r="J605" s="11" t="s">
        <v>375</v>
      </c>
    </row>
    <row r="606" spans="1:10" ht="24" customHeight="1" x14ac:dyDescent="0.2">
      <c r="A606" s="29" t="s">
        <v>557</v>
      </c>
      <c r="B606" s="31" t="s">
        <v>420</v>
      </c>
      <c r="C606" s="29" t="s">
        <v>377</v>
      </c>
      <c r="D606" s="29" t="s">
        <v>143</v>
      </c>
      <c r="E606" s="161">
        <v>26.01</v>
      </c>
      <c r="F606" s="161"/>
      <c r="G606" s="30" t="s">
        <v>10</v>
      </c>
      <c r="H606" s="15">
        <v>1</v>
      </c>
      <c r="I606" s="32">
        <v>95.34</v>
      </c>
      <c r="J606" s="32">
        <v>95.34</v>
      </c>
    </row>
    <row r="607" spans="1:10" ht="18" customHeight="1" x14ac:dyDescent="0.2">
      <c r="A607" s="25" t="s">
        <v>558</v>
      </c>
      <c r="B607" s="27" t="s">
        <v>740</v>
      </c>
      <c r="C607" s="25" t="s">
        <v>377</v>
      </c>
      <c r="D607" s="25" t="s">
        <v>741</v>
      </c>
      <c r="E607" s="157" t="s">
        <v>561</v>
      </c>
      <c r="F607" s="157"/>
      <c r="G607" s="26" t="s">
        <v>562</v>
      </c>
      <c r="H607" s="18">
        <v>1</v>
      </c>
      <c r="I607" s="28">
        <v>19.86</v>
      </c>
      <c r="J607" s="28">
        <v>19.86</v>
      </c>
    </row>
    <row r="608" spans="1:10" ht="48" customHeight="1" x14ac:dyDescent="0.2">
      <c r="A608" s="25" t="s">
        <v>558</v>
      </c>
      <c r="B608" s="27" t="s">
        <v>742</v>
      </c>
      <c r="C608" s="25" t="s">
        <v>377</v>
      </c>
      <c r="D608" s="25" t="s">
        <v>743</v>
      </c>
      <c r="E608" s="157" t="s">
        <v>567</v>
      </c>
      <c r="F608" s="157"/>
      <c r="G608" s="26" t="s">
        <v>70</v>
      </c>
      <c r="H608" s="18">
        <v>2</v>
      </c>
      <c r="I608" s="28">
        <v>2.63</v>
      </c>
      <c r="J608" s="28">
        <v>5.26</v>
      </c>
    </row>
    <row r="609" spans="1:10" ht="24" customHeight="1" x14ac:dyDescent="0.2">
      <c r="A609" s="25" t="s">
        <v>558</v>
      </c>
      <c r="B609" s="27" t="s">
        <v>744</v>
      </c>
      <c r="C609" s="25" t="s">
        <v>377</v>
      </c>
      <c r="D609" s="25" t="s">
        <v>745</v>
      </c>
      <c r="E609" s="157" t="s">
        <v>567</v>
      </c>
      <c r="F609" s="157"/>
      <c r="G609" s="26" t="s">
        <v>10</v>
      </c>
      <c r="H609" s="18">
        <v>1.1000000000000001</v>
      </c>
      <c r="I609" s="28">
        <v>63.84</v>
      </c>
      <c r="J609" s="28">
        <v>70.224000000000004</v>
      </c>
    </row>
    <row r="610" spans="1:10" ht="24" customHeight="1" x14ac:dyDescent="0.2">
      <c r="A610" s="35"/>
      <c r="B610" s="35"/>
      <c r="C610" s="35"/>
      <c r="D610" s="35"/>
      <c r="E610" s="35" t="s">
        <v>576</v>
      </c>
      <c r="F610" s="20">
        <v>19.86</v>
      </c>
      <c r="G610" s="35" t="s">
        <v>577</v>
      </c>
      <c r="H610" s="20">
        <v>0</v>
      </c>
      <c r="I610" s="35" t="s">
        <v>578</v>
      </c>
      <c r="J610" s="20">
        <v>19.86</v>
      </c>
    </row>
    <row r="611" spans="1:10" ht="36" customHeight="1" x14ac:dyDescent="0.2">
      <c r="A611" s="35"/>
      <c r="B611" s="35"/>
      <c r="C611" s="35"/>
      <c r="D611" s="35"/>
      <c r="E611" s="35" t="s">
        <v>579</v>
      </c>
      <c r="F611" s="20">
        <v>27.476987999999999</v>
      </c>
      <c r="G611" s="35"/>
      <c r="H611" s="158" t="s">
        <v>580</v>
      </c>
      <c r="I611" s="158"/>
      <c r="J611" s="20">
        <v>122.82</v>
      </c>
    </row>
    <row r="612" spans="1:10" ht="24" customHeight="1" thickBot="1" x14ac:dyDescent="0.25">
      <c r="A612" s="33"/>
      <c r="B612" s="33"/>
      <c r="C612" s="33"/>
      <c r="D612" s="33"/>
      <c r="E612" s="33"/>
      <c r="F612" s="33"/>
      <c r="G612" s="33" t="s">
        <v>581</v>
      </c>
      <c r="H612" s="19">
        <v>10</v>
      </c>
      <c r="I612" s="33" t="s">
        <v>582</v>
      </c>
      <c r="J612" s="36">
        <v>1228.2</v>
      </c>
    </row>
    <row r="613" spans="1:10" ht="24" customHeight="1" thickTop="1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</row>
    <row r="614" spans="1:10" ht="24" customHeight="1" x14ac:dyDescent="0.2">
      <c r="A614" s="12" t="s">
        <v>144</v>
      </c>
      <c r="B614" s="12"/>
      <c r="C614" s="12"/>
      <c r="D614" s="12" t="s">
        <v>145</v>
      </c>
      <c r="E614" s="12"/>
      <c r="F614" s="159"/>
      <c r="G614" s="159"/>
      <c r="H614" s="13"/>
      <c r="I614" s="12"/>
      <c r="J614" s="14">
        <v>306996.90000000002</v>
      </c>
    </row>
    <row r="615" spans="1:10" x14ac:dyDescent="0.2">
      <c r="A615" s="12" t="s">
        <v>146</v>
      </c>
      <c r="B615" s="12"/>
      <c r="C615" s="12"/>
      <c r="D615" s="12" t="s">
        <v>44</v>
      </c>
      <c r="E615" s="12"/>
      <c r="F615" s="159"/>
      <c r="G615" s="159"/>
      <c r="H615" s="13"/>
      <c r="I615" s="12"/>
      <c r="J615" s="14">
        <v>176150.13</v>
      </c>
    </row>
    <row r="616" spans="1:10" ht="14.25" customHeight="1" x14ac:dyDescent="0.2">
      <c r="A616" s="12" t="s">
        <v>147</v>
      </c>
      <c r="B616" s="12"/>
      <c r="C616" s="12"/>
      <c r="D616" s="12" t="s">
        <v>148</v>
      </c>
      <c r="E616" s="12"/>
      <c r="F616" s="159"/>
      <c r="G616" s="159"/>
      <c r="H616" s="13"/>
      <c r="I616" s="12"/>
      <c r="J616" s="14">
        <v>44765.95</v>
      </c>
    </row>
    <row r="617" spans="1:10" ht="30" customHeight="1" x14ac:dyDescent="0.2">
      <c r="A617" s="10" t="s">
        <v>149</v>
      </c>
      <c r="B617" s="11" t="s">
        <v>371</v>
      </c>
      <c r="C617" s="10" t="s">
        <v>372</v>
      </c>
      <c r="D617" s="10" t="s">
        <v>1</v>
      </c>
      <c r="E617" s="160" t="s">
        <v>556</v>
      </c>
      <c r="F617" s="160"/>
      <c r="G617" s="9" t="s">
        <v>2</v>
      </c>
      <c r="H617" s="11" t="s">
        <v>3</v>
      </c>
      <c r="I617" s="11" t="s">
        <v>373</v>
      </c>
      <c r="J617" s="11" t="s">
        <v>375</v>
      </c>
    </row>
    <row r="618" spans="1:10" ht="0.95" customHeight="1" x14ac:dyDescent="0.2">
      <c r="A618" s="29" t="s">
        <v>557</v>
      </c>
      <c r="B618" s="31" t="s">
        <v>421</v>
      </c>
      <c r="C618" s="29" t="s">
        <v>382</v>
      </c>
      <c r="D618" s="29" t="s">
        <v>355</v>
      </c>
      <c r="E618" s="161" t="s">
        <v>746</v>
      </c>
      <c r="F618" s="161"/>
      <c r="G618" s="30" t="s">
        <v>10</v>
      </c>
      <c r="H618" s="15">
        <v>1</v>
      </c>
      <c r="I618" s="32">
        <v>30.81</v>
      </c>
      <c r="J618" s="32">
        <v>30.81</v>
      </c>
    </row>
    <row r="619" spans="1:10" ht="18" customHeight="1" x14ac:dyDescent="0.2">
      <c r="A619" s="21" t="s">
        <v>602</v>
      </c>
      <c r="B619" s="23" t="s">
        <v>747</v>
      </c>
      <c r="C619" s="21" t="s">
        <v>382</v>
      </c>
      <c r="D619" s="21" t="s">
        <v>748</v>
      </c>
      <c r="E619" s="162" t="s">
        <v>605</v>
      </c>
      <c r="F619" s="162"/>
      <c r="G619" s="22" t="s">
        <v>23</v>
      </c>
      <c r="H619" s="17">
        <v>0.72199999999999998</v>
      </c>
      <c r="I619" s="24">
        <v>20.74</v>
      </c>
      <c r="J619" s="24">
        <v>14.97428</v>
      </c>
    </row>
    <row r="620" spans="1:10" ht="36" customHeight="1" x14ac:dyDescent="0.2">
      <c r="A620" s="21" t="s">
        <v>602</v>
      </c>
      <c r="B620" s="23" t="s">
        <v>696</v>
      </c>
      <c r="C620" s="21" t="s">
        <v>382</v>
      </c>
      <c r="D620" s="21" t="s">
        <v>697</v>
      </c>
      <c r="E620" s="162" t="s">
        <v>605</v>
      </c>
      <c r="F620" s="162"/>
      <c r="G620" s="22" t="s">
        <v>23</v>
      </c>
      <c r="H620" s="17">
        <v>0.309</v>
      </c>
      <c r="I620" s="24">
        <v>18.04</v>
      </c>
      <c r="J620" s="24">
        <v>5.5743600000000004</v>
      </c>
    </row>
    <row r="621" spans="1:10" ht="36" customHeight="1" x14ac:dyDescent="0.2">
      <c r="A621" s="25" t="s">
        <v>558</v>
      </c>
      <c r="B621" s="27" t="s">
        <v>749</v>
      </c>
      <c r="C621" s="25" t="s">
        <v>382</v>
      </c>
      <c r="D621" s="25" t="s">
        <v>750</v>
      </c>
      <c r="E621" s="157" t="s">
        <v>567</v>
      </c>
      <c r="F621" s="157"/>
      <c r="G621" s="26" t="s">
        <v>170</v>
      </c>
      <c r="H621" s="18">
        <v>0.109</v>
      </c>
      <c r="I621" s="28">
        <v>9.41</v>
      </c>
      <c r="J621" s="28">
        <v>1.02569</v>
      </c>
    </row>
    <row r="622" spans="1:10" ht="24" customHeight="1" x14ac:dyDescent="0.2">
      <c r="A622" s="25" t="s">
        <v>558</v>
      </c>
      <c r="B622" s="27" t="s">
        <v>751</v>
      </c>
      <c r="C622" s="25" t="s">
        <v>382</v>
      </c>
      <c r="D622" s="25" t="s">
        <v>752</v>
      </c>
      <c r="E622" s="157" t="s">
        <v>567</v>
      </c>
      <c r="F622" s="157"/>
      <c r="G622" s="26" t="s">
        <v>552</v>
      </c>
      <c r="H622" s="18">
        <v>2.5000000000000001E-2</v>
      </c>
      <c r="I622" s="28">
        <v>10.89</v>
      </c>
      <c r="J622" s="28">
        <v>0.27224999999999999</v>
      </c>
    </row>
    <row r="623" spans="1:10" ht="25.5" x14ac:dyDescent="0.2">
      <c r="A623" s="25" t="s">
        <v>558</v>
      </c>
      <c r="B623" s="27" t="s">
        <v>753</v>
      </c>
      <c r="C623" s="25" t="s">
        <v>382</v>
      </c>
      <c r="D623" s="25" t="s">
        <v>754</v>
      </c>
      <c r="E623" s="157" t="s">
        <v>567</v>
      </c>
      <c r="F623" s="157"/>
      <c r="G623" s="26" t="s">
        <v>170</v>
      </c>
      <c r="H623" s="18">
        <v>0.42799999999999999</v>
      </c>
      <c r="I623" s="28">
        <v>13.14</v>
      </c>
      <c r="J623" s="28">
        <v>5.62392</v>
      </c>
    </row>
    <row r="624" spans="1:10" ht="14.25" customHeight="1" x14ac:dyDescent="0.2">
      <c r="A624" s="25" t="s">
        <v>558</v>
      </c>
      <c r="B624" s="27" t="s">
        <v>755</v>
      </c>
      <c r="C624" s="25" t="s">
        <v>382</v>
      </c>
      <c r="D624" s="25" t="s">
        <v>756</v>
      </c>
      <c r="E624" s="157" t="s">
        <v>567</v>
      </c>
      <c r="F624" s="157"/>
      <c r="G624" s="26" t="s">
        <v>170</v>
      </c>
      <c r="H624" s="18">
        <v>0.14699999999999999</v>
      </c>
      <c r="I624" s="28">
        <v>22.75</v>
      </c>
      <c r="J624" s="28">
        <v>3.3442500000000002</v>
      </c>
    </row>
    <row r="625" spans="1:10" ht="30" customHeight="1" x14ac:dyDescent="0.2">
      <c r="A625" s="35"/>
      <c r="B625" s="35"/>
      <c r="C625" s="35"/>
      <c r="D625" s="35"/>
      <c r="E625" s="35" t="s">
        <v>576</v>
      </c>
      <c r="F625" s="20">
        <v>15.25</v>
      </c>
      <c r="G625" s="35" t="s">
        <v>577</v>
      </c>
      <c r="H625" s="20">
        <v>0</v>
      </c>
      <c r="I625" s="35" t="s">
        <v>578</v>
      </c>
      <c r="J625" s="20">
        <v>15.25</v>
      </c>
    </row>
    <row r="626" spans="1:10" ht="0.95" customHeight="1" x14ac:dyDescent="0.2">
      <c r="A626" s="35"/>
      <c r="B626" s="35"/>
      <c r="C626" s="35"/>
      <c r="D626" s="35"/>
      <c r="E626" s="35" t="s">
        <v>579</v>
      </c>
      <c r="F626" s="20">
        <v>8.8794419999999992</v>
      </c>
      <c r="G626" s="35"/>
      <c r="H626" s="158" t="s">
        <v>580</v>
      </c>
      <c r="I626" s="158"/>
      <c r="J626" s="20">
        <v>39.69</v>
      </c>
    </row>
    <row r="627" spans="1:10" ht="18" customHeight="1" thickBot="1" x14ac:dyDescent="0.25">
      <c r="A627" s="33"/>
      <c r="B627" s="33"/>
      <c r="C627" s="33"/>
      <c r="D627" s="33"/>
      <c r="E627" s="33"/>
      <c r="F627" s="33"/>
      <c r="G627" s="33" t="s">
        <v>581</v>
      </c>
      <c r="H627" s="19">
        <v>84.17</v>
      </c>
      <c r="I627" s="33" t="s">
        <v>582</v>
      </c>
      <c r="J627" s="36">
        <v>3340.71</v>
      </c>
    </row>
    <row r="628" spans="1:10" ht="36" customHeight="1" thickTop="1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</row>
    <row r="629" spans="1:10" ht="36" customHeight="1" x14ac:dyDescent="0.2">
      <c r="A629" s="10" t="s">
        <v>422</v>
      </c>
      <c r="B629" s="11" t="s">
        <v>371</v>
      </c>
      <c r="C629" s="10" t="s">
        <v>372</v>
      </c>
      <c r="D629" s="10" t="s">
        <v>1</v>
      </c>
      <c r="E629" s="160" t="s">
        <v>556</v>
      </c>
      <c r="F629" s="160"/>
      <c r="G629" s="9" t="s">
        <v>2</v>
      </c>
      <c r="H629" s="11" t="s">
        <v>3</v>
      </c>
      <c r="I629" s="11" t="s">
        <v>373</v>
      </c>
      <c r="J629" s="11" t="s">
        <v>375</v>
      </c>
    </row>
    <row r="630" spans="1:10" ht="36" customHeight="1" x14ac:dyDescent="0.2">
      <c r="A630" s="29" t="s">
        <v>557</v>
      </c>
      <c r="B630" s="31" t="s">
        <v>423</v>
      </c>
      <c r="C630" s="29" t="s">
        <v>382</v>
      </c>
      <c r="D630" s="29" t="s">
        <v>356</v>
      </c>
      <c r="E630" s="161" t="s">
        <v>686</v>
      </c>
      <c r="F630" s="161"/>
      <c r="G630" s="30" t="s">
        <v>34</v>
      </c>
      <c r="H630" s="15">
        <v>1</v>
      </c>
      <c r="I630" s="32">
        <v>9.83</v>
      </c>
      <c r="J630" s="32">
        <v>9.83</v>
      </c>
    </row>
    <row r="631" spans="1:10" ht="24" customHeight="1" x14ac:dyDescent="0.2">
      <c r="A631" s="21" t="s">
        <v>602</v>
      </c>
      <c r="B631" s="23" t="s">
        <v>757</v>
      </c>
      <c r="C631" s="21" t="s">
        <v>382</v>
      </c>
      <c r="D631" s="21" t="s">
        <v>758</v>
      </c>
      <c r="E631" s="162" t="s">
        <v>689</v>
      </c>
      <c r="F631" s="162"/>
      <c r="G631" s="22" t="s">
        <v>690</v>
      </c>
      <c r="H631" s="17">
        <v>6.25E-2</v>
      </c>
      <c r="I631" s="24">
        <v>121.17</v>
      </c>
      <c r="J631" s="24">
        <v>7.5731250000000001</v>
      </c>
    </row>
    <row r="632" spans="1:10" ht="24" customHeight="1" x14ac:dyDescent="0.2">
      <c r="A632" s="21" t="s">
        <v>602</v>
      </c>
      <c r="B632" s="23" t="s">
        <v>696</v>
      </c>
      <c r="C632" s="21" t="s">
        <v>382</v>
      </c>
      <c r="D632" s="21" t="s">
        <v>697</v>
      </c>
      <c r="E632" s="162" t="s">
        <v>605</v>
      </c>
      <c r="F632" s="162"/>
      <c r="G632" s="22" t="s">
        <v>23</v>
      </c>
      <c r="H632" s="17">
        <v>0.125</v>
      </c>
      <c r="I632" s="24">
        <v>18.04</v>
      </c>
      <c r="J632" s="24">
        <v>2.2549999999999999</v>
      </c>
    </row>
    <row r="633" spans="1:10" ht="14.25" customHeight="1" x14ac:dyDescent="0.2">
      <c r="A633" s="35"/>
      <c r="B633" s="35"/>
      <c r="C633" s="35"/>
      <c r="D633" s="35"/>
      <c r="E633" s="35" t="s">
        <v>576</v>
      </c>
      <c r="F633" s="20">
        <v>3.13</v>
      </c>
      <c r="G633" s="35" t="s">
        <v>577</v>
      </c>
      <c r="H633" s="20">
        <v>0</v>
      </c>
      <c r="I633" s="35" t="s">
        <v>578</v>
      </c>
      <c r="J633" s="20">
        <v>3.13</v>
      </c>
    </row>
    <row r="634" spans="1:10" ht="14.25" customHeight="1" x14ac:dyDescent="0.2">
      <c r="A634" s="35"/>
      <c r="B634" s="35"/>
      <c r="C634" s="35"/>
      <c r="D634" s="35"/>
      <c r="E634" s="35" t="s">
        <v>579</v>
      </c>
      <c r="F634" s="20">
        <v>2.8330060000000001</v>
      </c>
      <c r="G634" s="35"/>
      <c r="H634" s="158" t="s">
        <v>580</v>
      </c>
      <c r="I634" s="158"/>
      <c r="J634" s="20">
        <v>12.66</v>
      </c>
    </row>
    <row r="635" spans="1:10" ht="30" customHeight="1" thickBot="1" x14ac:dyDescent="0.25">
      <c r="A635" s="33"/>
      <c r="B635" s="33"/>
      <c r="C635" s="33"/>
      <c r="D635" s="33"/>
      <c r="E635" s="33"/>
      <c r="F635" s="33"/>
      <c r="G635" s="33" t="s">
        <v>581</v>
      </c>
      <c r="H635" s="19">
        <v>150.84</v>
      </c>
      <c r="I635" s="33" t="s">
        <v>582</v>
      </c>
      <c r="J635" s="36">
        <v>1909.63</v>
      </c>
    </row>
    <row r="636" spans="1:10" ht="0.95" customHeight="1" thickTop="1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</row>
    <row r="637" spans="1:10" ht="18" customHeight="1" x14ac:dyDescent="0.2">
      <c r="A637" s="10" t="s">
        <v>424</v>
      </c>
      <c r="B637" s="11" t="s">
        <v>371</v>
      </c>
      <c r="C637" s="10" t="s">
        <v>372</v>
      </c>
      <c r="D637" s="10" t="s">
        <v>1</v>
      </c>
      <c r="E637" s="160" t="s">
        <v>556</v>
      </c>
      <c r="F637" s="160"/>
      <c r="G637" s="9" t="s">
        <v>2</v>
      </c>
      <c r="H637" s="11" t="s">
        <v>3</v>
      </c>
      <c r="I637" s="11" t="s">
        <v>373</v>
      </c>
      <c r="J637" s="11" t="s">
        <v>375</v>
      </c>
    </row>
    <row r="638" spans="1:10" ht="48" customHeight="1" x14ac:dyDescent="0.2">
      <c r="A638" s="29" t="s">
        <v>557</v>
      </c>
      <c r="B638" s="31" t="s">
        <v>425</v>
      </c>
      <c r="C638" s="29" t="s">
        <v>382</v>
      </c>
      <c r="D638" s="29" t="s">
        <v>357</v>
      </c>
      <c r="E638" s="161" t="s">
        <v>686</v>
      </c>
      <c r="F638" s="161"/>
      <c r="G638" s="30" t="s">
        <v>10</v>
      </c>
      <c r="H638" s="15">
        <v>1</v>
      </c>
      <c r="I638" s="32">
        <v>3.37</v>
      </c>
      <c r="J638" s="32">
        <v>3.37</v>
      </c>
    </row>
    <row r="639" spans="1:10" ht="60" customHeight="1" x14ac:dyDescent="0.2">
      <c r="A639" s="21" t="s">
        <v>602</v>
      </c>
      <c r="B639" s="23" t="s">
        <v>687</v>
      </c>
      <c r="C639" s="21" t="s">
        <v>382</v>
      </c>
      <c r="D639" s="21" t="s">
        <v>688</v>
      </c>
      <c r="E639" s="162" t="s">
        <v>689</v>
      </c>
      <c r="F639" s="162"/>
      <c r="G639" s="22" t="s">
        <v>690</v>
      </c>
      <c r="H639" s="17">
        <v>2E-3</v>
      </c>
      <c r="I639" s="24">
        <v>30.61</v>
      </c>
      <c r="J639" s="24">
        <v>6.1219999999999997E-2</v>
      </c>
    </row>
    <row r="640" spans="1:10" ht="36" customHeight="1" x14ac:dyDescent="0.2">
      <c r="A640" s="21" t="s">
        <v>602</v>
      </c>
      <c r="B640" s="23" t="s">
        <v>691</v>
      </c>
      <c r="C640" s="21" t="s">
        <v>382</v>
      </c>
      <c r="D640" s="21" t="s">
        <v>692</v>
      </c>
      <c r="E640" s="162" t="s">
        <v>689</v>
      </c>
      <c r="F640" s="162"/>
      <c r="G640" s="22" t="s">
        <v>693</v>
      </c>
      <c r="H640" s="17">
        <v>2E-3</v>
      </c>
      <c r="I640" s="24">
        <v>25.3</v>
      </c>
      <c r="J640" s="24">
        <v>5.0599999999999999E-2</v>
      </c>
    </row>
    <row r="641" spans="1:10" ht="60" customHeight="1" x14ac:dyDescent="0.2">
      <c r="A641" s="21" t="s">
        <v>602</v>
      </c>
      <c r="B641" s="23" t="s">
        <v>694</v>
      </c>
      <c r="C641" s="21" t="s">
        <v>382</v>
      </c>
      <c r="D641" s="21" t="s">
        <v>695</v>
      </c>
      <c r="E641" s="162" t="s">
        <v>605</v>
      </c>
      <c r="F641" s="162"/>
      <c r="G641" s="22" t="s">
        <v>23</v>
      </c>
      <c r="H641" s="17">
        <v>6.7000000000000004E-2</v>
      </c>
      <c r="I641" s="24">
        <v>21.68</v>
      </c>
      <c r="J641" s="24">
        <v>1.4525600000000001</v>
      </c>
    </row>
    <row r="642" spans="1:10" ht="36" customHeight="1" x14ac:dyDescent="0.2">
      <c r="A642" s="21" t="s">
        <v>602</v>
      </c>
      <c r="B642" s="23" t="s">
        <v>696</v>
      </c>
      <c r="C642" s="21" t="s">
        <v>382</v>
      </c>
      <c r="D642" s="21" t="s">
        <v>697</v>
      </c>
      <c r="E642" s="162" t="s">
        <v>605</v>
      </c>
      <c r="F642" s="162"/>
      <c r="G642" s="22" t="s">
        <v>23</v>
      </c>
      <c r="H642" s="17">
        <v>0.1</v>
      </c>
      <c r="I642" s="24">
        <v>18.04</v>
      </c>
      <c r="J642" s="24">
        <v>1.804</v>
      </c>
    </row>
    <row r="643" spans="1:10" ht="24" customHeight="1" x14ac:dyDescent="0.2">
      <c r="A643" s="35"/>
      <c r="B643" s="35"/>
      <c r="C643" s="35"/>
      <c r="D643" s="35"/>
      <c r="E643" s="35" t="s">
        <v>576</v>
      </c>
      <c r="F643" s="20">
        <v>2.48</v>
      </c>
      <c r="G643" s="35" t="s">
        <v>577</v>
      </c>
      <c r="H643" s="20">
        <v>0</v>
      </c>
      <c r="I643" s="35" t="s">
        <v>578</v>
      </c>
      <c r="J643" s="20">
        <v>2.48</v>
      </c>
    </row>
    <row r="644" spans="1:10" ht="24" customHeight="1" x14ac:dyDescent="0.2">
      <c r="A644" s="35"/>
      <c r="B644" s="35"/>
      <c r="C644" s="35"/>
      <c r="D644" s="35"/>
      <c r="E644" s="35" t="s">
        <v>579</v>
      </c>
      <c r="F644" s="20">
        <v>0.97123400000000004</v>
      </c>
      <c r="G644" s="35"/>
      <c r="H644" s="158" t="s">
        <v>580</v>
      </c>
      <c r="I644" s="158"/>
      <c r="J644" s="20">
        <v>4.34</v>
      </c>
    </row>
    <row r="645" spans="1:10" ht="24" customHeight="1" thickBot="1" x14ac:dyDescent="0.25">
      <c r="A645" s="33"/>
      <c r="B645" s="33"/>
      <c r="C645" s="33"/>
      <c r="D645" s="33"/>
      <c r="E645" s="33"/>
      <c r="F645" s="33"/>
      <c r="G645" s="33" t="s">
        <v>581</v>
      </c>
      <c r="H645" s="19">
        <v>63.98</v>
      </c>
      <c r="I645" s="33" t="s">
        <v>582</v>
      </c>
      <c r="J645" s="36">
        <v>277.67</v>
      </c>
    </row>
    <row r="646" spans="1:10" ht="15" thickTop="1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</row>
    <row r="647" spans="1:10" ht="14.25" customHeight="1" x14ac:dyDescent="0.2">
      <c r="A647" s="10" t="s">
        <v>426</v>
      </c>
      <c r="B647" s="11" t="s">
        <v>371</v>
      </c>
      <c r="C647" s="10" t="s">
        <v>372</v>
      </c>
      <c r="D647" s="10" t="s">
        <v>1</v>
      </c>
      <c r="E647" s="160" t="s">
        <v>556</v>
      </c>
      <c r="F647" s="160"/>
      <c r="G647" s="9" t="s">
        <v>2</v>
      </c>
      <c r="H647" s="11" t="s">
        <v>3</v>
      </c>
      <c r="I647" s="11" t="s">
        <v>373</v>
      </c>
      <c r="J647" s="11" t="s">
        <v>375</v>
      </c>
    </row>
    <row r="648" spans="1:10" ht="30" customHeight="1" x14ac:dyDescent="0.2">
      <c r="A648" s="29" t="s">
        <v>557</v>
      </c>
      <c r="B648" s="31" t="s">
        <v>427</v>
      </c>
      <c r="C648" s="29" t="s">
        <v>382</v>
      </c>
      <c r="D648" s="29" t="s">
        <v>358</v>
      </c>
      <c r="E648" s="161" t="s">
        <v>686</v>
      </c>
      <c r="F648" s="161"/>
      <c r="G648" s="30" t="s">
        <v>34</v>
      </c>
      <c r="H648" s="15">
        <v>1</v>
      </c>
      <c r="I648" s="32">
        <v>132.05000000000001</v>
      </c>
      <c r="J648" s="32">
        <v>132.05000000000001</v>
      </c>
    </row>
    <row r="649" spans="1:10" ht="0.95" customHeight="1" x14ac:dyDescent="0.2">
      <c r="A649" s="21" t="s">
        <v>602</v>
      </c>
      <c r="B649" s="23" t="s">
        <v>759</v>
      </c>
      <c r="C649" s="21" t="s">
        <v>382</v>
      </c>
      <c r="D649" s="21" t="s">
        <v>760</v>
      </c>
      <c r="E649" s="162" t="s">
        <v>689</v>
      </c>
      <c r="F649" s="162"/>
      <c r="G649" s="22" t="s">
        <v>690</v>
      </c>
      <c r="H649" s="17">
        <v>0.106</v>
      </c>
      <c r="I649" s="24">
        <v>93.87</v>
      </c>
      <c r="J649" s="24">
        <v>9.9502199999999998</v>
      </c>
    </row>
    <row r="650" spans="1:10" ht="18" customHeight="1" x14ac:dyDescent="0.2">
      <c r="A650" s="21" t="s">
        <v>602</v>
      </c>
      <c r="B650" s="23" t="s">
        <v>687</v>
      </c>
      <c r="C650" s="21" t="s">
        <v>382</v>
      </c>
      <c r="D650" s="21" t="s">
        <v>688</v>
      </c>
      <c r="E650" s="162" t="s">
        <v>689</v>
      </c>
      <c r="F650" s="162"/>
      <c r="G650" s="22" t="s">
        <v>690</v>
      </c>
      <c r="H650" s="17">
        <v>6.9000000000000006E-2</v>
      </c>
      <c r="I650" s="24">
        <v>30.61</v>
      </c>
      <c r="J650" s="24">
        <v>2.1120899999999998</v>
      </c>
    </row>
    <row r="651" spans="1:10" ht="24" customHeight="1" x14ac:dyDescent="0.2">
      <c r="A651" s="21" t="s">
        <v>602</v>
      </c>
      <c r="B651" s="23" t="s">
        <v>761</v>
      </c>
      <c r="C651" s="21" t="s">
        <v>382</v>
      </c>
      <c r="D651" s="21" t="s">
        <v>762</v>
      </c>
      <c r="E651" s="162" t="s">
        <v>689</v>
      </c>
      <c r="F651" s="162"/>
      <c r="G651" s="22" t="s">
        <v>693</v>
      </c>
      <c r="H651" s="17">
        <v>0.53</v>
      </c>
      <c r="I651" s="24">
        <v>44.26</v>
      </c>
      <c r="J651" s="24">
        <v>23.457799999999999</v>
      </c>
    </row>
    <row r="652" spans="1:10" ht="24" customHeight="1" x14ac:dyDescent="0.2">
      <c r="A652" s="21" t="s">
        <v>602</v>
      </c>
      <c r="B652" s="23" t="s">
        <v>691</v>
      </c>
      <c r="C652" s="21" t="s">
        <v>382</v>
      </c>
      <c r="D652" s="21" t="s">
        <v>692</v>
      </c>
      <c r="E652" s="162" t="s">
        <v>689</v>
      </c>
      <c r="F652" s="162"/>
      <c r="G652" s="22" t="s">
        <v>693</v>
      </c>
      <c r="H652" s="17">
        <v>6.4000000000000001E-2</v>
      </c>
      <c r="I652" s="24">
        <v>25.3</v>
      </c>
      <c r="J652" s="24">
        <v>1.6192</v>
      </c>
    </row>
    <row r="653" spans="1:10" ht="24" customHeight="1" x14ac:dyDescent="0.2">
      <c r="A653" s="21" t="s">
        <v>602</v>
      </c>
      <c r="B653" s="23" t="s">
        <v>694</v>
      </c>
      <c r="C653" s="21" t="s">
        <v>382</v>
      </c>
      <c r="D653" s="21" t="s">
        <v>695</v>
      </c>
      <c r="E653" s="162" t="s">
        <v>605</v>
      </c>
      <c r="F653" s="162"/>
      <c r="G653" s="22" t="s">
        <v>23</v>
      </c>
      <c r="H653" s="17">
        <v>0.76300000000000001</v>
      </c>
      <c r="I653" s="24">
        <v>21.68</v>
      </c>
      <c r="J653" s="24">
        <v>16.541840000000001</v>
      </c>
    </row>
    <row r="654" spans="1:10" ht="25.5" x14ac:dyDescent="0.2">
      <c r="A654" s="21" t="s">
        <v>602</v>
      </c>
      <c r="B654" s="23" t="s">
        <v>696</v>
      </c>
      <c r="C654" s="21" t="s">
        <v>382</v>
      </c>
      <c r="D654" s="21" t="s">
        <v>697</v>
      </c>
      <c r="E654" s="162" t="s">
        <v>605</v>
      </c>
      <c r="F654" s="162"/>
      <c r="G654" s="22" t="s">
        <v>23</v>
      </c>
      <c r="H654" s="17">
        <v>1.1439999999999999</v>
      </c>
      <c r="I654" s="24">
        <v>18.04</v>
      </c>
      <c r="J654" s="24">
        <v>20.63776</v>
      </c>
    </row>
    <row r="655" spans="1:10" ht="14.25" customHeight="1" x14ac:dyDescent="0.2">
      <c r="A655" s="25" t="s">
        <v>558</v>
      </c>
      <c r="B655" s="27" t="s">
        <v>763</v>
      </c>
      <c r="C655" s="25" t="s">
        <v>382</v>
      </c>
      <c r="D655" s="25" t="s">
        <v>764</v>
      </c>
      <c r="E655" s="157" t="s">
        <v>567</v>
      </c>
      <c r="F655" s="157"/>
      <c r="G655" s="26" t="s">
        <v>34</v>
      </c>
      <c r="H655" s="18">
        <v>1.1000000000000001</v>
      </c>
      <c r="I655" s="28">
        <v>52.48</v>
      </c>
      <c r="J655" s="28">
        <v>57.728000000000002</v>
      </c>
    </row>
    <row r="656" spans="1:10" ht="30" customHeight="1" x14ac:dyDescent="0.2">
      <c r="A656" s="35"/>
      <c r="B656" s="35"/>
      <c r="C656" s="35"/>
      <c r="D656" s="35"/>
      <c r="E656" s="35" t="s">
        <v>576</v>
      </c>
      <c r="F656" s="20">
        <v>45.45</v>
      </c>
      <c r="G656" s="35" t="s">
        <v>577</v>
      </c>
      <c r="H656" s="20">
        <v>0</v>
      </c>
      <c r="I656" s="35" t="s">
        <v>578</v>
      </c>
      <c r="J656" s="20">
        <v>45.45</v>
      </c>
    </row>
    <row r="657" spans="1:10" ht="0.95" customHeight="1" x14ac:dyDescent="0.2">
      <c r="A657" s="35"/>
      <c r="B657" s="35"/>
      <c r="C657" s="35"/>
      <c r="D657" s="35"/>
      <c r="E657" s="35" t="s">
        <v>579</v>
      </c>
      <c r="F657" s="20">
        <v>38.056809999999999</v>
      </c>
      <c r="G657" s="35"/>
      <c r="H657" s="158" t="s">
        <v>580</v>
      </c>
      <c r="I657" s="158"/>
      <c r="J657" s="20">
        <v>170.11</v>
      </c>
    </row>
    <row r="658" spans="1:10" ht="18" customHeight="1" thickBot="1" x14ac:dyDescent="0.25">
      <c r="A658" s="33"/>
      <c r="B658" s="33"/>
      <c r="C658" s="33"/>
      <c r="D658" s="33"/>
      <c r="E658" s="33"/>
      <c r="F658" s="33"/>
      <c r="G658" s="33" t="s">
        <v>581</v>
      </c>
      <c r="H658" s="19">
        <v>3.64</v>
      </c>
      <c r="I658" s="33" t="s">
        <v>582</v>
      </c>
      <c r="J658" s="36">
        <v>619.20000000000005</v>
      </c>
    </row>
    <row r="659" spans="1:10" ht="36" customHeight="1" thickTop="1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</row>
    <row r="660" spans="1:10" ht="24" customHeight="1" x14ac:dyDescent="0.2">
      <c r="A660" s="10" t="s">
        <v>428</v>
      </c>
      <c r="B660" s="11" t="s">
        <v>371</v>
      </c>
      <c r="C660" s="10" t="s">
        <v>372</v>
      </c>
      <c r="D660" s="10" t="s">
        <v>1</v>
      </c>
      <c r="E660" s="160" t="s">
        <v>556</v>
      </c>
      <c r="F660" s="160"/>
      <c r="G660" s="9" t="s">
        <v>2</v>
      </c>
      <c r="H660" s="11" t="s">
        <v>3</v>
      </c>
      <c r="I660" s="11" t="s">
        <v>373</v>
      </c>
      <c r="J660" s="11" t="s">
        <v>375</v>
      </c>
    </row>
    <row r="661" spans="1:10" ht="25.5" x14ac:dyDescent="0.2">
      <c r="A661" s="29" t="s">
        <v>557</v>
      </c>
      <c r="B661" s="31" t="s">
        <v>390</v>
      </c>
      <c r="C661" s="29" t="s">
        <v>377</v>
      </c>
      <c r="D661" s="29" t="s">
        <v>51</v>
      </c>
      <c r="E661" s="161">
        <v>7.11</v>
      </c>
      <c r="F661" s="161"/>
      <c r="G661" s="30" t="s">
        <v>34</v>
      </c>
      <c r="H661" s="15">
        <v>1</v>
      </c>
      <c r="I661" s="32">
        <v>13.67</v>
      </c>
      <c r="J661" s="32">
        <v>13.67</v>
      </c>
    </row>
    <row r="662" spans="1:10" ht="14.25" customHeight="1" x14ac:dyDescent="0.2">
      <c r="A662" s="25" t="s">
        <v>558</v>
      </c>
      <c r="B662" s="27" t="s">
        <v>595</v>
      </c>
      <c r="C662" s="25" t="s">
        <v>377</v>
      </c>
      <c r="D662" s="25" t="s">
        <v>596</v>
      </c>
      <c r="E662" s="157" t="s">
        <v>561</v>
      </c>
      <c r="F662" s="157"/>
      <c r="G662" s="26" t="s">
        <v>562</v>
      </c>
      <c r="H662" s="18">
        <v>0.12820000000000001</v>
      </c>
      <c r="I662" s="28">
        <v>13.62</v>
      </c>
      <c r="J662" s="28">
        <v>1.746084</v>
      </c>
    </row>
    <row r="663" spans="1:10" ht="30" customHeight="1" x14ac:dyDescent="0.2">
      <c r="A663" s="25" t="s">
        <v>558</v>
      </c>
      <c r="B663" s="27" t="s">
        <v>653</v>
      </c>
      <c r="C663" s="25" t="s">
        <v>377</v>
      </c>
      <c r="D663" s="25" t="s">
        <v>654</v>
      </c>
      <c r="E663" s="157" t="s">
        <v>567</v>
      </c>
      <c r="F663" s="157"/>
      <c r="G663" s="26" t="s">
        <v>562</v>
      </c>
      <c r="H663" s="18">
        <v>0.12809999999999999</v>
      </c>
      <c r="I663" s="28">
        <v>93.09</v>
      </c>
      <c r="J663" s="28">
        <v>11.924829000000001</v>
      </c>
    </row>
    <row r="664" spans="1:10" ht="0.95" customHeight="1" x14ac:dyDescent="0.2">
      <c r="A664" s="35"/>
      <c r="B664" s="35"/>
      <c r="C664" s="35"/>
      <c r="D664" s="35"/>
      <c r="E664" s="35" t="s">
        <v>576</v>
      </c>
      <c r="F664" s="20">
        <v>1.75</v>
      </c>
      <c r="G664" s="35" t="s">
        <v>577</v>
      </c>
      <c r="H664" s="20">
        <v>0</v>
      </c>
      <c r="I664" s="35" t="s">
        <v>578</v>
      </c>
      <c r="J664" s="20">
        <v>1.75</v>
      </c>
    </row>
    <row r="665" spans="1:10" ht="18" customHeight="1" x14ac:dyDescent="0.2">
      <c r="A665" s="35"/>
      <c r="B665" s="35"/>
      <c r="C665" s="35"/>
      <c r="D665" s="35"/>
      <c r="E665" s="35" t="s">
        <v>579</v>
      </c>
      <c r="F665" s="20">
        <v>3.9396939999999998</v>
      </c>
      <c r="G665" s="35"/>
      <c r="H665" s="158" t="s">
        <v>580</v>
      </c>
      <c r="I665" s="158"/>
      <c r="J665" s="20">
        <v>17.61</v>
      </c>
    </row>
    <row r="666" spans="1:10" ht="24" customHeight="1" thickBot="1" x14ac:dyDescent="0.25">
      <c r="A666" s="33"/>
      <c r="B666" s="33"/>
      <c r="C666" s="33"/>
      <c r="D666" s="33"/>
      <c r="E666" s="33"/>
      <c r="F666" s="33"/>
      <c r="G666" s="33" t="s">
        <v>581</v>
      </c>
      <c r="H666" s="19">
        <v>124.53</v>
      </c>
      <c r="I666" s="33" t="s">
        <v>582</v>
      </c>
      <c r="J666" s="36">
        <v>2192.9699999999998</v>
      </c>
    </row>
    <row r="667" spans="1:10" ht="36" customHeight="1" thickTop="1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</row>
    <row r="668" spans="1:10" ht="36" customHeight="1" x14ac:dyDescent="0.2">
      <c r="A668" s="10" t="s">
        <v>429</v>
      </c>
      <c r="B668" s="11" t="s">
        <v>371</v>
      </c>
      <c r="C668" s="10" t="s">
        <v>372</v>
      </c>
      <c r="D668" s="10" t="s">
        <v>1</v>
      </c>
      <c r="E668" s="160" t="s">
        <v>556</v>
      </c>
      <c r="F668" s="160"/>
      <c r="G668" s="9" t="s">
        <v>2</v>
      </c>
      <c r="H668" s="11" t="s">
        <v>3</v>
      </c>
      <c r="I668" s="11" t="s">
        <v>373</v>
      </c>
      <c r="J668" s="11" t="s">
        <v>375</v>
      </c>
    </row>
    <row r="669" spans="1:10" ht="24" customHeight="1" x14ac:dyDescent="0.2">
      <c r="A669" s="29" t="s">
        <v>557</v>
      </c>
      <c r="B669" s="31" t="s">
        <v>391</v>
      </c>
      <c r="C669" s="29" t="s">
        <v>377</v>
      </c>
      <c r="D669" s="29" t="s">
        <v>53</v>
      </c>
      <c r="E669" s="161">
        <v>5.0999999999999996</v>
      </c>
      <c r="F669" s="161"/>
      <c r="G669" s="30" t="s">
        <v>34</v>
      </c>
      <c r="H669" s="15">
        <v>1</v>
      </c>
      <c r="I669" s="32">
        <v>21.23</v>
      </c>
      <c r="J669" s="32">
        <v>21.23</v>
      </c>
    </row>
    <row r="670" spans="1:10" ht="24" customHeight="1" x14ac:dyDescent="0.2">
      <c r="A670" s="25" t="s">
        <v>558</v>
      </c>
      <c r="B670" s="27" t="s">
        <v>635</v>
      </c>
      <c r="C670" s="25" t="s">
        <v>377</v>
      </c>
      <c r="D670" s="25" t="s">
        <v>636</v>
      </c>
      <c r="E670" s="157" t="s">
        <v>567</v>
      </c>
      <c r="F670" s="157"/>
      <c r="G670" s="26" t="s">
        <v>562</v>
      </c>
      <c r="H670" s="18">
        <v>0.18224000000000001</v>
      </c>
      <c r="I670" s="28">
        <v>116.47</v>
      </c>
      <c r="J670" s="28">
        <v>21.225492800000001</v>
      </c>
    </row>
    <row r="671" spans="1:10" ht="24" customHeight="1" x14ac:dyDescent="0.2">
      <c r="A671" s="35"/>
      <c r="B671" s="35"/>
      <c r="C671" s="35"/>
      <c r="D671" s="35"/>
      <c r="E671" s="35" t="s">
        <v>576</v>
      </c>
      <c r="F671" s="20">
        <v>0</v>
      </c>
      <c r="G671" s="35" t="s">
        <v>577</v>
      </c>
      <c r="H671" s="20">
        <v>0</v>
      </c>
      <c r="I671" s="35" t="s">
        <v>578</v>
      </c>
      <c r="J671" s="20">
        <v>0</v>
      </c>
    </row>
    <row r="672" spans="1:10" ht="24" customHeight="1" x14ac:dyDescent="0.2">
      <c r="A672" s="35"/>
      <c r="B672" s="35"/>
      <c r="C672" s="35"/>
      <c r="D672" s="35"/>
      <c r="E672" s="35" t="s">
        <v>579</v>
      </c>
      <c r="F672" s="20">
        <v>6.1184859999999999</v>
      </c>
      <c r="G672" s="35"/>
      <c r="H672" s="158" t="s">
        <v>580</v>
      </c>
      <c r="I672" s="158"/>
      <c r="J672" s="20">
        <v>27.35</v>
      </c>
    </row>
    <row r="673" spans="1:10" ht="15" thickBot="1" x14ac:dyDescent="0.25">
      <c r="A673" s="33"/>
      <c r="B673" s="33"/>
      <c r="C673" s="33"/>
      <c r="D673" s="33"/>
      <c r="E673" s="33"/>
      <c r="F673" s="33"/>
      <c r="G673" s="33" t="s">
        <v>581</v>
      </c>
      <c r="H673" s="19">
        <v>124.53</v>
      </c>
      <c r="I673" s="33" t="s">
        <v>582</v>
      </c>
      <c r="J673" s="36">
        <v>3405.9</v>
      </c>
    </row>
    <row r="674" spans="1:10" ht="14.25" customHeight="1" thickTop="1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</row>
    <row r="675" spans="1:10" ht="30" customHeight="1" x14ac:dyDescent="0.2">
      <c r="A675" s="10" t="s">
        <v>430</v>
      </c>
      <c r="B675" s="11" t="s">
        <v>371</v>
      </c>
      <c r="C675" s="10" t="s">
        <v>372</v>
      </c>
      <c r="D675" s="10" t="s">
        <v>1</v>
      </c>
      <c r="E675" s="160" t="s">
        <v>556</v>
      </c>
      <c r="F675" s="160"/>
      <c r="G675" s="9" t="s">
        <v>2</v>
      </c>
      <c r="H675" s="11" t="s">
        <v>3</v>
      </c>
      <c r="I675" s="11" t="s">
        <v>373</v>
      </c>
      <c r="J675" s="11" t="s">
        <v>375</v>
      </c>
    </row>
    <row r="676" spans="1:10" ht="0.95" customHeight="1" x14ac:dyDescent="0.2">
      <c r="A676" s="29" t="s">
        <v>557</v>
      </c>
      <c r="B676" s="31" t="s">
        <v>431</v>
      </c>
      <c r="C676" s="29" t="s">
        <v>432</v>
      </c>
      <c r="D676" s="29" t="s">
        <v>150</v>
      </c>
      <c r="E676" s="161" t="s">
        <v>765</v>
      </c>
      <c r="F676" s="161"/>
      <c r="G676" s="30" t="s">
        <v>151</v>
      </c>
      <c r="H676" s="15">
        <v>1</v>
      </c>
      <c r="I676" s="32">
        <v>2608.65</v>
      </c>
      <c r="J676" s="32">
        <v>2608.65</v>
      </c>
    </row>
    <row r="677" spans="1:10" ht="18" customHeight="1" x14ac:dyDescent="0.2">
      <c r="A677" s="21" t="s">
        <v>602</v>
      </c>
      <c r="B677" s="23" t="s">
        <v>766</v>
      </c>
      <c r="C677" s="21" t="s">
        <v>382</v>
      </c>
      <c r="D677" s="21" t="s">
        <v>767</v>
      </c>
      <c r="E677" s="162" t="s">
        <v>689</v>
      </c>
      <c r="F677" s="162"/>
      <c r="G677" s="22" t="s">
        <v>690</v>
      </c>
      <c r="H677" s="17">
        <v>0.62</v>
      </c>
      <c r="I677" s="24">
        <v>124.13</v>
      </c>
      <c r="J677" s="24">
        <v>76.960599999999999</v>
      </c>
    </row>
    <row r="678" spans="1:10" ht="24" customHeight="1" x14ac:dyDescent="0.2">
      <c r="A678" s="21" t="s">
        <v>602</v>
      </c>
      <c r="B678" s="23" t="s">
        <v>768</v>
      </c>
      <c r="C678" s="21" t="s">
        <v>382</v>
      </c>
      <c r="D678" s="21" t="s">
        <v>769</v>
      </c>
      <c r="E678" s="162" t="s">
        <v>689</v>
      </c>
      <c r="F678" s="162"/>
      <c r="G678" s="22" t="s">
        <v>693</v>
      </c>
      <c r="H678" s="17">
        <v>0.62</v>
      </c>
      <c r="I678" s="24">
        <v>55.46</v>
      </c>
      <c r="J678" s="24">
        <v>34.385199999999998</v>
      </c>
    </row>
    <row r="679" spans="1:10" ht="24" customHeight="1" x14ac:dyDescent="0.2">
      <c r="A679" s="21" t="s">
        <v>602</v>
      </c>
      <c r="B679" s="23" t="s">
        <v>770</v>
      </c>
      <c r="C679" s="21" t="s">
        <v>382</v>
      </c>
      <c r="D679" s="21" t="s">
        <v>771</v>
      </c>
      <c r="E679" s="162" t="s">
        <v>605</v>
      </c>
      <c r="F679" s="162"/>
      <c r="G679" s="22" t="s">
        <v>23</v>
      </c>
      <c r="H679" s="17">
        <v>1.8</v>
      </c>
      <c r="I679" s="24">
        <v>22.15</v>
      </c>
      <c r="J679" s="24">
        <v>39.869999999999997</v>
      </c>
    </row>
    <row r="680" spans="1:10" ht="24" customHeight="1" x14ac:dyDescent="0.2">
      <c r="A680" s="21" t="s">
        <v>602</v>
      </c>
      <c r="B680" s="23" t="s">
        <v>696</v>
      </c>
      <c r="C680" s="21" t="s">
        <v>382</v>
      </c>
      <c r="D680" s="21" t="s">
        <v>697</v>
      </c>
      <c r="E680" s="162" t="s">
        <v>605</v>
      </c>
      <c r="F680" s="162"/>
      <c r="G680" s="22" t="s">
        <v>23</v>
      </c>
      <c r="H680" s="17">
        <v>1.8</v>
      </c>
      <c r="I680" s="24">
        <v>18.04</v>
      </c>
      <c r="J680" s="24">
        <v>32.472000000000001</v>
      </c>
    </row>
    <row r="681" spans="1:10" x14ac:dyDescent="0.2">
      <c r="A681" s="25" t="s">
        <v>558</v>
      </c>
      <c r="B681" s="27" t="s">
        <v>772</v>
      </c>
      <c r="C681" s="25" t="s">
        <v>432</v>
      </c>
      <c r="D681" s="25" t="s">
        <v>773</v>
      </c>
      <c r="E681" s="157" t="s">
        <v>567</v>
      </c>
      <c r="F681" s="157"/>
      <c r="G681" s="26" t="s">
        <v>151</v>
      </c>
      <c r="H681" s="18">
        <v>1</v>
      </c>
      <c r="I681" s="28">
        <v>2276.27</v>
      </c>
      <c r="J681" s="28">
        <v>2276.27</v>
      </c>
    </row>
    <row r="682" spans="1:10" ht="14.25" customHeight="1" x14ac:dyDescent="0.2">
      <c r="A682" s="25" t="s">
        <v>558</v>
      </c>
      <c r="B682" s="27" t="s">
        <v>774</v>
      </c>
      <c r="C682" s="25" t="s">
        <v>445</v>
      </c>
      <c r="D682" s="25" t="s">
        <v>775</v>
      </c>
      <c r="E682" s="157" t="s">
        <v>567</v>
      </c>
      <c r="F682" s="157"/>
      <c r="G682" s="26" t="s">
        <v>151</v>
      </c>
      <c r="H682" s="18">
        <v>1</v>
      </c>
      <c r="I682" s="28">
        <v>148.69</v>
      </c>
      <c r="J682" s="28">
        <v>148.69</v>
      </c>
    </row>
    <row r="683" spans="1:10" ht="30" customHeight="1" x14ac:dyDescent="0.2">
      <c r="A683" s="35"/>
      <c r="B683" s="35"/>
      <c r="C683" s="35"/>
      <c r="D683" s="35"/>
      <c r="E683" s="35" t="s">
        <v>576</v>
      </c>
      <c r="F683" s="20">
        <v>85.24</v>
      </c>
      <c r="G683" s="35" t="s">
        <v>577</v>
      </c>
      <c r="H683" s="20">
        <v>0.01</v>
      </c>
      <c r="I683" s="35" t="s">
        <v>578</v>
      </c>
      <c r="J683" s="20">
        <v>85.25</v>
      </c>
    </row>
    <row r="684" spans="1:10" ht="0.95" customHeight="1" x14ac:dyDescent="0.2">
      <c r="A684" s="35"/>
      <c r="B684" s="35"/>
      <c r="C684" s="35"/>
      <c r="D684" s="35"/>
      <c r="E684" s="35" t="s">
        <v>579</v>
      </c>
      <c r="F684" s="20">
        <v>751.81293000000005</v>
      </c>
      <c r="G684" s="35"/>
      <c r="H684" s="158" t="s">
        <v>580</v>
      </c>
      <c r="I684" s="158"/>
      <c r="J684" s="20">
        <v>3360.46</v>
      </c>
    </row>
    <row r="685" spans="1:10" ht="18" customHeight="1" thickBot="1" x14ac:dyDescent="0.25">
      <c r="A685" s="33"/>
      <c r="B685" s="33"/>
      <c r="C685" s="33"/>
      <c r="D685" s="33"/>
      <c r="E685" s="33"/>
      <c r="F685" s="33"/>
      <c r="G685" s="33" t="s">
        <v>581</v>
      </c>
      <c r="H685" s="19">
        <v>7</v>
      </c>
      <c r="I685" s="33" t="s">
        <v>582</v>
      </c>
      <c r="J685" s="36">
        <v>23523.22</v>
      </c>
    </row>
    <row r="686" spans="1:10" ht="24" customHeight="1" thickTop="1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</row>
    <row r="687" spans="1:10" ht="24" customHeight="1" x14ac:dyDescent="0.2">
      <c r="A687" s="10" t="s">
        <v>433</v>
      </c>
      <c r="B687" s="11" t="s">
        <v>371</v>
      </c>
      <c r="C687" s="10" t="s">
        <v>372</v>
      </c>
      <c r="D687" s="10" t="s">
        <v>1</v>
      </c>
      <c r="E687" s="160" t="s">
        <v>556</v>
      </c>
      <c r="F687" s="160"/>
      <c r="G687" s="9" t="s">
        <v>2</v>
      </c>
      <c r="H687" s="11" t="s">
        <v>3</v>
      </c>
      <c r="I687" s="11" t="s">
        <v>373</v>
      </c>
      <c r="J687" s="11" t="s">
        <v>375</v>
      </c>
    </row>
    <row r="688" spans="1:10" ht="24" customHeight="1" x14ac:dyDescent="0.2">
      <c r="A688" s="29" t="s">
        <v>557</v>
      </c>
      <c r="B688" s="31" t="s">
        <v>434</v>
      </c>
      <c r="C688" s="29" t="s">
        <v>435</v>
      </c>
      <c r="D688" s="29" t="s">
        <v>152</v>
      </c>
      <c r="E688" s="161" t="s">
        <v>776</v>
      </c>
      <c r="F688" s="161"/>
      <c r="G688" s="30" t="s">
        <v>34</v>
      </c>
      <c r="H688" s="15">
        <v>1</v>
      </c>
      <c r="I688" s="32">
        <v>134.99</v>
      </c>
      <c r="J688" s="32">
        <v>134.99</v>
      </c>
    </row>
    <row r="689" spans="1:10" ht="24" customHeight="1" x14ac:dyDescent="0.2">
      <c r="A689" s="25" t="s">
        <v>558</v>
      </c>
      <c r="B689" s="27" t="s">
        <v>777</v>
      </c>
      <c r="C689" s="25" t="s">
        <v>435</v>
      </c>
      <c r="D689" s="25" t="s">
        <v>778</v>
      </c>
      <c r="E689" s="157" t="s">
        <v>567</v>
      </c>
      <c r="F689" s="157"/>
      <c r="G689" s="26" t="s">
        <v>34</v>
      </c>
      <c r="H689" s="18">
        <v>1.1000000000000001</v>
      </c>
      <c r="I689" s="28">
        <v>79.27</v>
      </c>
      <c r="J689" s="28">
        <v>87.197000000000003</v>
      </c>
    </row>
    <row r="690" spans="1:10" x14ac:dyDescent="0.2">
      <c r="A690" s="25" t="s">
        <v>558</v>
      </c>
      <c r="B690" s="27" t="s">
        <v>779</v>
      </c>
      <c r="C690" s="25" t="s">
        <v>435</v>
      </c>
      <c r="D690" s="25" t="s">
        <v>780</v>
      </c>
      <c r="E690" s="157" t="s">
        <v>561</v>
      </c>
      <c r="F690" s="157"/>
      <c r="G690" s="26" t="s">
        <v>23</v>
      </c>
      <c r="H690" s="18">
        <v>3</v>
      </c>
      <c r="I690" s="28">
        <v>15.93</v>
      </c>
      <c r="J690" s="28">
        <v>47.79</v>
      </c>
    </row>
    <row r="691" spans="1:10" ht="14.25" customHeight="1" x14ac:dyDescent="0.2">
      <c r="A691" s="35"/>
      <c r="B691" s="35"/>
      <c r="C691" s="35"/>
      <c r="D691" s="35"/>
      <c r="E691" s="35" t="s">
        <v>576</v>
      </c>
      <c r="F691" s="20">
        <v>47.79</v>
      </c>
      <c r="G691" s="35" t="s">
        <v>577</v>
      </c>
      <c r="H691" s="20">
        <v>0</v>
      </c>
      <c r="I691" s="35" t="s">
        <v>578</v>
      </c>
      <c r="J691" s="20">
        <v>47.79</v>
      </c>
    </row>
    <row r="692" spans="1:10" ht="30" customHeight="1" x14ac:dyDescent="0.2">
      <c r="A692" s="35"/>
      <c r="B692" s="35"/>
      <c r="C692" s="35"/>
      <c r="D692" s="35"/>
      <c r="E692" s="35" t="s">
        <v>579</v>
      </c>
      <c r="F692" s="20">
        <v>38.904117999999997</v>
      </c>
      <c r="G692" s="35"/>
      <c r="H692" s="158" t="s">
        <v>580</v>
      </c>
      <c r="I692" s="158"/>
      <c r="J692" s="20">
        <v>173.89</v>
      </c>
    </row>
    <row r="693" spans="1:10" ht="0.95" customHeight="1" thickBot="1" x14ac:dyDescent="0.25">
      <c r="A693" s="33"/>
      <c r="B693" s="33"/>
      <c r="C693" s="33"/>
      <c r="D693" s="33"/>
      <c r="E693" s="33"/>
      <c r="F693" s="33"/>
      <c r="G693" s="33" t="s">
        <v>581</v>
      </c>
      <c r="H693" s="19">
        <v>0.28999999999999998</v>
      </c>
      <c r="I693" s="33" t="s">
        <v>582</v>
      </c>
      <c r="J693" s="36">
        <v>50.43</v>
      </c>
    </row>
    <row r="694" spans="1:10" ht="18" customHeight="1" thickTop="1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</row>
    <row r="695" spans="1:10" ht="24" customHeight="1" x14ac:dyDescent="0.2">
      <c r="A695" s="10" t="s">
        <v>436</v>
      </c>
      <c r="B695" s="11" t="s">
        <v>371</v>
      </c>
      <c r="C695" s="10" t="s">
        <v>372</v>
      </c>
      <c r="D695" s="10" t="s">
        <v>1</v>
      </c>
      <c r="E695" s="160" t="s">
        <v>556</v>
      </c>
      <c r="F695" s="160"/>
      <c r="G695" s="9" t="s">
        <v>2</v>
      </c>
      <c r="H695" s="11" t="s">
        <v>3</v>
      </c>
      <c r="I695" s="11" t="s">
        <v>373</v>
      </c>
      <c r="J695" s="11" t="s">
        <v>375</v>
      </c>
    </row>
    <row r="696" spans="1:10" ht="24" customHeight="1" x14ac:dyDescent="0.2">
      <c r="A696" s="29" t="s">
        <v>557</v>
      </c>
      <c r="B696" s="31" t="s">
        <v>437</v>
      </c>
      <c r="C696" s="29" t="s">
        <v>435</v>
      </c>
      <c r="D696" s="29" t="s">
        <v>153</v>
      </c>
      <c r="E696" s="161" t="s">
        <v>776</v>
      </c>
      <c r="F696" s="161"/>
      <c r="G696" s="30" t="s">
        <v>34</v>
      </c>
      <c r="H696" s="15">
        <v>1</v>
      </c>
      <c r="I696" s="32">
        <v>344.05</v>
      </c>
      <c r="J696" s="32">
        <v>344.05</v>
      </c>
    </row>
    <row r="697" spans="1:10" ht="24" customHeight="1" x14ac:dyDescent="0.2">
      <c r="A697" s="25" t="s">
        <v>558</v>
      </c>
      <c r="B697" s="27" t="s">
        <v>781</v>
      </c>
      <c r="C697" s="25" t="s">
        <v>435</v>
      </c>
      <c r="D697" s="25" t="s">
        <v>782</v>
      </c>
      <c r="E697" s="157" t="s">
        <v>567</v>
      </c>
      <c r="F697" s="157"/>
      <c r="G697" s="26" t="s">
        <v>34</v>
      </c>
      <c r="H697" s="18">
        <v>1.05</v>
      </c>
      <c r="I697" s="28">
        <v>199.76</v>
      </c>
      <c r="J697" s="28">
        <v>209.74799999999999</v>
      </c>
    </row>
    <row r="698" spans="1:10" ht="24" customHeight="1" x14ac:dyDescent="0.2">
      <c r="A698" s="25" t="s">
        <v>558</v>
      </c>
      <c r="B698" s="27" t="s">
        <v>783</v>
      </c>
      <c r="C698" s="25" t="s">
        <v>435</v>
      </c>
      <c r="D698" s="25" t="s">
        <v>784</v>
      </c>
      <c r="E698" s="157" t="s">
        <v>561</v>
      </c>
      <c r="F698" s="157"/>
      <c r="G698" s="26" t="s">
        <v>23</v>
      </c>
      <c r="H698" s="18">
        <v>2</v>
      </c>
      <c r="I698" s="28">
        <v>19.36</v>
      </c>
      <c r="J698" s="28">
        <v>38.72</v>
      </c>
    </row>
    <row r="699" spans="1:10" ht="24" customHeight="1" x14ac:dyDescent="0.2">
      <c r="A699" s="25" t="s">
        <v>558</v>
      </c>
      <c r="B699" s="27" t="s">
        <v>779</v>
      </c>
      <c r="C699" s="25" t="s">
        <v>435</v>
      </c>
      <c r="D699" s="25" t="s">
        <v>780</v>
      </c>
      <c r="E699" s="157" t="s">
        <v>561</v>
      </c>
      <c r="F699" s="157"/>
      <c r="G699" s="26" t="s">
        <v>23</v>
      </c>
      <c r="H699" s="18">
        <v>6</v>
      </c>
      <c r="I699" s="28">
        <v>15.93</v>
      </c>
      <c r="J699" s="28">
        <v>95.58</v>
      </c>
    </row>
    <row r="700" spans="1:10" ht="24" customHeight="1" x14ac:dyDescent="0.2">
      <c r="A700" s="35"/>
      <c r="B700" s="35"/>
      <c r="C700" s="35"/>
      <c r="D700" s="35"/>
      <c r="E700" s="35" t="s">
        <v>576</v>
      </c>
      <c r="F700" s="20">
        <v>134.30000000000001</v>
      </c>
      <c r="G700" s="35" t="s">
        <v>577</v>
      </c>
      <c r="H700" s="20">
        <v>0</v>
      </c>
      <c r="I700" s="35" t="s">
        <v>578</v>
      </c>
      <c r="J700" s="20">
        <v>134.30000000000001</v>
      </c>
    </row>
    <row r="701" spans="1:10" ht="24" customHeight="1" x14ac:dyDescent="0.2">
      <c r="A701" s="35"/>
      <c r="B701" s="35"/>
      <c r="C701" s="35"/>
      <c r="D701" s="35"/>
      <c r="E701" s="35" t="s">
        <v>579</v>
      </c>
      <c r="F701" s="20">
        <v>99.155209999999997</v>
      </c>
      <c r="G701" s="35"/>
      <c r="H701" s="158" t="s">
        <v>580</v>
      </c>
      <c r="I701" s="158"/>
      <c r="J701" s="20">
        <v>443.21</v>
      </c>
    </row>
    <row r="702" spans="1:10" ht="24" customHeight="1" thickBot="1" x14ac:dyDescent="0.25">
      <c r="A702" s="33"/>
      <c r="B702" s="33"/>
      <c r="C702" s="33"/>
      <c r="D702" s="33"/>
      <c r="E702" s="33"/>
      <c r="F702" s="33"/>
      <c r="G702" s="33" t="s">
        <v>581</v>
      </c>
      <c r="H702" s="19">
        <v>0.57999999999999996</v>
      </c>
      <c r="I702" s="33" t="s">
        <v>582</v>
      </c>
      <c r="J702" s="36">
        <v>257.06</v>
      </c>
    </row>
    <row r="703" spans="1:10" ht="15" thickTop="1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</row>
    <row r="704" spans="1:10" ht="14.25" customHeight="1" x14ac:dyDescent="0.2">
      <c r="A704" s="10" t="s">
        <v>438</v>
      </c>
      <c r="B704" s="11" t="s">
        <v>371</v>
      </c>
      <c r="C704" s="10" t="s">
        <v>372</v>
      </c>
      <c r="D704" s="10" t="s">
        <v>1</v>
      </c>
      <c r="E704" s="160" t="s">
        <v>556</v>
      </c>
      <c r="F704" s="160"/>
      <c r="G704" s="9" t="s">
        <v>2</v>
      </c>
      <c r="H704" s="11" t="s">
        <v>3</v>
      </c>
      <c r="I704" s="11" t="s">
        <v>373</v>
      </c>
      <c r="J704" s="11" t="s">
        <v>375</v>
      </c>
    </row>
    <row r="705" spans="1:10" ht="30" customHeight="1" x14ac:dyDescent="0.2">
      <c r="A705" s="29" t="s">
        <v>557</v>
      </c>
      <c r="B705" s="31" t="s">
        <v>439</v>
      </c>
      <c r="C705" s="29" t="s">
        <v>435</v>
      </c>
      <c r="D705" s="29" t="s">
        <v>154</v>
      </c>
      <c r="E705" s="161" t="s">
        <v>776</v>
      </c>
      <c r="F705" s="161"/>
      <c r="G705" s="30" t="s">
        <v>10</v>
      </c>
      <c r="H705" s="15">
        <v>1</v>
      </c>
      <c r="I705" s="32">
        <v>267.86</v>
      </c>
      <c r="J705" s="32">
        <v>267.86</v>
      </c>
    </row>
    <row r="706" spans="1:10" ht="0.95" customHeight="1" x14ac:dyDescent="0.2">
      <c r="A706" s="25" t="s">
        <v>558</v>
      </c>
      <c r="B706" s="27" t="s">
        <v>785</v>
      </c>
      <c r="C706" s="25" t="s">
        <v>435</v>
      </c>
      <c r="D706" s="25" t="s">
        <v>786</v>
      </c>
      <c r="E706" s="157" t="s">
        <v>567</v>
      </c>
      <c r="F706" s="157"/>
      <c r="G706" s="26" t="s">
        <v>34</v>
      </c>
      <c r="H706" s="18">
        <v>1.54E-2</v>
      </c>
      <c r="I706" s="28">
        <v>373.81</v>
      </c>
      <c r="J706" s="28">
        <v>5.7566740000000003</v>
      </c>
    </row>
    <row r="707" spans="1:10" ht="18" customHeight="1" x14ac:dyDescent="0.2">
      <c r="A707" s="25" t="s">
        <v>558</v>
      </c>
      <c r="B707" s="27" t="s">
        <v>787</v>
      </c>
      <c r="C707" s="25" t="s">
        <v>435</v>
      </c>
      <c r="D707" s="25" t="s">
        <v>788</v>
      </c>
      <c r="E707" s="157" t="s">
        <v>567</v>
      </c>
      <c r="F707" s="157"/>
      <c r="G707" s="26" t="s">
        <v>34</v>
      </c>
      <c r="H707" s="18">
        <v>6.5000000000000002E-2</v>
      </c>
      <c r="I707" s="28">
        <v>447.69</v>
      </c>
      <c r="J707" s="28">
        <v>29.09985</v>
      </c>
    </row>
    <row r="708" spans="1:10" ht="24" customHeight="1" x14ac:dyDescent="0.2">
      <c r="A708" s="25" t="s">
        <v>558</v>
      </c>
      <c r="B708" s="27" t="s">
        <v>789</v>
      </c>
      <c r="C708" s="25" t="s">
        <v>435</v>
      </c>
      <c r="D708" s="25" t="s">
        <v>790</v>
      </c>
      <c r="E708" s="157" t="s">
        <v>567</v>
      </c>
      <c r="F708" s="157"/>
      <c r="G708" s="26" t="s">
        <v>280</v>
      </c>
      <c r="H708" s="18">
        <v>159</v>
      </c>
      <c r="I708" s="28">
        <v>0.3</v>
      </c>
      <c r="J708" s="28">
        <v>47.7</v>
      </c>
    </row>
    <row r="709" spans="1:10" ht="24" customHeight="1" x14ac:dyDescent="0.2">
      <c r="A709" s="25" t="s">
        <v>558</v>
      </c>
      <c r="B709" s="27" t="s">
        <v>791</v>
      </c>
      <c r="C709" s="25" t="s">
        <v>435</v>
      </c>
      <c r="D709" s="25" t="s">
        <v>792</v>
      </c>
      <c r="E709" s="157" t="s">
        <v>567</v>
      </c>
      <c r="F709" s="157"/>
      <c r="G709" s="26" t="s">
        <v>793</v>
      </c>
      <c r="H709" s="18">
        <v>0.27</v>
      </c>
      <c r="I709" s="28">
        <v>37.520000000000003</v>
      </c>
      <c r="J709" s="28">
        <v>10.1304</v>
      </c>
    </row>
    <row r="710" spans="1:10" ht="24" customHeight="1" x14ac:dyDescent="0.2">
      <c r="A710" s="25" t="s">
        <v>558</v>
      </c>
      <c r="B710" s="27" t="s">
        <v>794</v>
      </c>
      <c r="C710" s="25" t="s">
        <v>435</v>
      </c>
      <c r="D710" s="25" t="s">
        <v>795</v>
      </c>
      <c r="E710" s="157" t="s">
        <v>567</v>
      </c>
      <c r="F710" s="157"/>
      <c r="G710" s="26" t="s">
        <v>796</v>
      </c>
      <c r="H710" s="18">
        <v>0.5</v>
      </c>
      <c r="I710" s="28">
        <v>12.1</v>
      </c>
      <c r="J710" s="28">
        <v>6.05</v>
      </c>
    </row>
    <row r="711" spans="1:10" ht="24" customHeight="1" x14ac:dyDescent="0.2">
      <c r="A711" s="25" t="s">
        <v>558</v>
      </c>
      <c r="B711" s="27" t="s">
        <v>783</v>
      </c>
      <c r="C711" s="25" t="s">
        <v>435</v>
      </c>
      <c r="D711" s="25" t="s">
        <v>784</v>
      </c>
      <c r="E711" s="157" t="s">
        <v>561</v>
      </c>
      <c r="F711" s="157"/>
      <c r="G711" s="26" t="s">
        <v>23</v>
      </c>
      <c r="H711" s="18">
        <v>4.49</v>
      </c>
      <c r="I711" s="28">
        <v>19.36</v>
      </c>
      <c r="J711" s="28">
        <v>86.926400000000001</v>
      </c>
    </row>
    <row r="712" spans="1:10" ht="24" customHeight="1" x14ac:dyDescent="0.2">
      <c r="A712" s="25" t="s">
        <v>558</v>
      </c>
      <c r="B712" s="27" t="s">
        <v>779</v>
      </c>
      <c r="C712" s="25" t="s">
        <v>435</v>
      </c>
      <c r="D712" s="25" t="s">
        <v>780</v>
      </c>
      <c r="E712" s="157" t="s">
        <v>561</v>
      </c>
      <c r="F712" s="157"/>
      <c r="G712" s="26" t="s">
        <v>23</v>
      </c>
      <c r="H712" s="18">
        <v>5.16</v>
      </c>
      <c r="I712" s="28">
        <v>15.93</v>
      </c>
      <c r="J712" s="28">
        <v>82.198800000000006</v>
      </c>
    </row>
    <row r="713" spans="1:10" ht="24" customHeight="1" x14ac:dyDescent="0.2">
      <c r="A713" s="35"/>
      <c r="B713" s="35"/>
      <c r="C713" s="35"/>
      <c r="D713" s="35"/>
      <c r="E713" s="35" t="s">
        <v>576</v>
      </c>
      <c r="F713" s="20">
        <v>169.13</v>
      </c>
      <c r="G713" s="35" t="s">
        <v>577</v>
      </c>
      <c r="H713" s="20">
        <v>0</v>
      </c>
      <c r="I713" s="35" t="s">
        <v>578</v>
      </c>
      <c r="J713" s="20">
        <v>169.13</v>
      </c>
    </row>
    <row r="714" spans="1:10" ht="24" customHeight="1" x14ac:dyDescent="0.2">
      <c r="A714" s="35"/>
      <c r="B714" s="35"/>
      <c r="C714" s="35"/>
      <c r="D714" s="35"/>
      <c r="E714" s="35" t="s">
        <v>579</v>
      </c>
      <c r="F714" s="20">
        <v>77.197252000000006</v>
      </c>
      <c r="G714" s="35"/>
      <c r="H714" s="158" t="s">
        <v>580</v>
      </c>
      <c r="I714" s="158"/>
      <c r="J714" s="20">
        <v>345.06</v>
      </c>
    </row>
    <row r="715" spans="1:10" ht="24" customHeight="1" thickBot="1" x14ac:dyDescent="0.25">
      <c r="A715" s="33"/>
      <c r="B715" s="33"/>
      <c r="C715" s="33"/>
      <c r="D715" s="33"/>
      <c r="E715" s="33"/>
      <c r="F715" s="33"/>
      <c r="G715" s="33" t="s">
        <v>581</v>
      </c>
      <c r="H715" s="19">
        <v>23.04</v>
      </c>
      <c r="I715" s="33" t="s">
        <v>582</v>
      </c>
      <c r="J715" s="36">
        <v>7950.18</v>
      </c>
    </row>
    <row r="716" spans="1:10" ht="24" customHeight="1" thickTop="1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</row>
    <row r="717" spans="1:10" ht="24" customHeight="1" x14ac:dyDescent="0.2">
      <c r="A717" s="10" t="s">
        <v>440</v>
      </c>
      <c r="B717" s="11" t="s">
        <v>371</v>
      </c>
      <c r="C717" s="10" t="s">
        <v>372</v>
      </c>
      <c r="D717" s="10" t="s">
        <v>1</v>
      </c>
      <c r="E717" s="160" t="s">
        <v>556</v>
      </c>
      <c r="F717" s="160"/>
      <c r="G717" s="9" t="s">
        <v>2</v>
      </c>
      <c r="H717" s="11" t="s">
        <v>3</v>
      </c>
      <c r="I717" s="11" t="s">
        <v>373</v>
      </c>
      <c r="J717" s="11" t="s">
        <v>375</v>
      </c>
    </row>
    <row r="718" spans="1:10" ht="24" customHeight="1" x14ac:dyDescent="0.2">
      <c r="A718" s="29" t="s">
        <v>557</v>
      </c>
      <c r="B718" s="31" t="s">
        <v>441</v>
      </c>
      <c r="C718" s="29" t="s">
        <v>435</v>
      </c>
      <c r="D718" s="29" t="s">
        <v>155</v>
      </c>
      <c r="E718" s="161" t="s">
        <v>776</v>
      </c>
      <c r="F718" s="161"/>
      <c r="G718" s="30" t="s">
        <v>10</v>
      </c>
      <c r="H718" s="15">
        <v>1</v>
      </c>
      <c r="I718" s="32">
        <v>166.98</v>
      </c>
      <c r="J718" s="32">
        <v>166.98</v>
      </c>
    </row>
    <row r="719" spans="1:10" ht="24" customHeight="1" x14ac:dyDescent="0.2">
      <c r="A719" s="25" t="s">
        <v>558</v>
      </c>
      <c r="B719" s="27" t="s">
        <v>797</v>
      </c>
      <c r="C719" s="25" t="s">
        <v>435</v>
      </c>
      <c r="D719" s="25" t="s">
        <v>798</v>
      </c>
      <c r="E719" s="157" t="s">
        <v>567</v>
      </c>
      <c r="F719" s="157"/>
      <c r="G719" s="26" t="s">
        <v>34</v>
      </c>
      <c r="H719" s="18">
        <v>0.05</v>
      </c>
      <c r="I719" s="28">
        <v>253.75</v>
      </c>
      <c r="J719" s="28">
        <v>12.6875</v>
      </c>
    </row>
    <row r="720" spans="1:10" ht="25.5" x14ac:dyDescent="0.2">
      <c r="A720" s="25" t="s">
        <v>558</v>
      </c>
      <c r="B720" s="27" t="s">
        <v>799</v>
      </c>
      <c r="C720" s="25" t="s">
        <v>435</v>
      </c>
      <c r="D720" s="25" t="s">
        <v>800</v>
      </c>
      <c r="E720" s="157" t="s">
        <v>567</v>
      </c>
      <c r="F720" s="157"/>
      <c r="G720" s="26" t="s">
        <v>10</v>
      </c>
      <c r="H720" s="18">
        <v>0.4</v>
      </c>
      <c r="I720" s="28">
        <v>15.24</v>
      </c>
      <c r="J720" s="28">
        <v>6.0960000000000001</v>
      </c>
    </row>
    <row r="721" spans="1:10" ht="14.25" customHeight="1" x14ac:dyDescent="0.2">
      <c r="A721" s="25" t="s">
        <v>558</v>
      </c>
      <c r="B721" s="27" t="s">
        <v>801</v>
      </c>
      <c r="C721" s="25" t="s">
        <v>435</v>
      </c>
      <c r="D721" s="25" t="s">
        <v>802</v>
      </c>
      <c r="E721" s="157" t="s">
        <v>567</v>
      </c>
      <c r="F721" s="157"/>
      <c r="G721" s="26" t="s">
        <v>170</v>
      </c>
      <c r="H721" s="18">
        <v>0.4</v>
      </c>
      <c r="I721" s="28">
        <v>5.98</v>
      </c>
      <c r="J721" s="28">
        <v>2.3919999999999999</v>
      </c>
    </row>
    <row r="722" spans="1:10" ht="30" customHeight="1" x14ac:dyDescent="0.2">
      <c r="A722" s="25" t="s">
        <v>558</v>
      </c>
      <c r="B722" s="27" t="s">
        <v>803</v>
      </c>
      <c r="C722" s="25" t="s">
        <v>435</v>
      </c>
      <c r="D722" s="25" t="s">
        <v>804</v>
      </c>
      <c r="E722" s="157" t="s">
        <v>567</v>
      </c>
      <c r="F722" s="157"/>
      <c r="G722" s="26" t="s">
        <v>552</v>
      </c>
      <c r="H722" s="18">
        <v>5.27</v>
      </c>
      <c r="I722" s="28">
        <v>4.4400000000000004</v>
      </c>
      <c r="J722" s="28">
        <v>23.398800000000001</v>
      </c>
    </row>
    <row r="723" spans="1:10" ht="0.95" customHeight="1" x14ac:dyDescent="0.2">
      <c r="A723" s="25" t="s">
        <v>558</v>
      </c>
      <c r="B723" s="27" t="s">
        <v>805</v>
      </c>
      <c r="C723" s="25" t="s">
        <v>435</v>
      </c>
      <c r="D723" s="25" t="s">
        <v>806</v>
      </c>
      <c r="E723" s="157" t="s">
        <v>567</v>
      </c>
      <c r="F723" s="157"/>
      <c r="G723" s="26" t="s">
        <v>793</v>
      </c>
      <c r="H723" s="18">
        <v>0.09</v>
      </c>
      <c r="I723" s="28">
        <v>8.01</v>
      </c>
      <c r="J723" s="28">
        <v>0.72089999999999999</v>
      </c>
    </row>
    <row r="724" spans="1:10" ht="24" customHeight="1" x14ac:dyDescent="0.2">
      <c r="A724" s="25" t="s">
        <v>558</v>
      </c>
      <c r="B724" s="27" t="s">
        <v>807</v>
      </c>
      <c r="C724" s="25" t="s">
        <v>435</v>
      </c>
      <c r="D724" s="25" t="s">
        <v>808</v>
      </c>
      <c r="E724" s="157" t="s">
        <v>561</v>
      </c>
      <c r="F724" s="157"/>
      <c r="G724" s="26" t="s">
        <v>23</v>
      </c>
      <c r="H724" s="18">
        <v>2.42</v>
      </c>
      <c r="I724" s="28">
        <v>19.38</v>
      </c>
      <c r="J724" s="28">
        <v>46.8996</v>
      </c>
    </row>
    <row r="725" spans="1:10" ht="18" customHeight="1" x14ac:dyDescent="0.2">
      <c r="A725" s="25" t="s">
        <v>558</v>
      </c>
      <c r="B725" s="27" t="s">
        <v>809</v>
      </c>
      <c r="C725" s="25" t="s">
        <v>435</v>
      </c>
      <c r="D725" s="25" t="s">
        <v>810</v>
      </c>
      <c r="E725" s="157" t="s">
        <v>561</v>
      </c>
      <c r="F725" s="157"/>
      <c r="G725" s="26" t="s">
        <v>23</v>
      </c>
      <c r="H725" s="18">
        <v>2.42</v>
      </c>
      <c r="I725" s="28">
        <v>16.46</v>
      </c>
      <c r="J725" s="28">
        <v>39.833199999999998</v>
      </c>
    </row>
    <row r="726" spans="1:10" ht="24" customHeight="1" x14ac:dyDescent="0.2">
      <c r="A726" s="25" t="s">
        <v>558</v>
      </c>
      <c r="B726" s="27" t="s">
        <v>811</v>
      </c>
      <c r="C726" s="25" t="s">
        <v>435</v>
      </c>
      <c r="D726" s="25" t="s">
        <v>812</v>
      </c>
      <c r="E726" s="157" t="s">
        <v>561</v>
      </c>
      <c r="F726" s="157"/>
      <c r="G726" s="26" t="s">
        <v>23</v>
      </c>
      <c r="H726" s="18">
        <v>0.46</v>
      </c>
      <c r="I726" s="28">
        <v>19.61</v>
      </c>
      <c r="J726" s="28">
        <v>9.0206</v>
      </c>
    </row>
    <row r="727" spans="1:10" x14ac:dyDescent="0.2">
      <c r="A727" s="25" t="s">
        <v>558</v>
      </c>
      <c r="B727" s="27" t="s">
        <v>813</v>
      </c>
      <c r="C727" s="25" t="s">
        <v>435</v>
      </c>
      <c r="D727" s="25" t="s">
        <v>814</v>
      </c>
      <c r="E727" s="157" t="s">
        <v>561</v>
      </c>
      <c r="F727" s="157"/>
      <c r="G727" s="26" t="s">
        <v>23</v>
      </c>
      <c r="H727" s="18">
        <v>0.46</v>
      </c>
      <c r="I727" s="28">
        <v>16.04</v>
      </c>
      <c r="J727" s="28">
        <v>7.3784000000000001</v>
      </c>
    </row>
    <row r="728" spans="1:10" ht="14.25" customHeight="1" x14ac:dyDescent="0.2">
      <c r="A728" s="25" t="s">
        <v>558</v>
      </c>
      <c r="B728" s="27" t="s">
        <v>783</v>
      </c>
      <c r="C728" s="25" t="s">
        <v>435</v>
      </c>
      <c r="D728" s="25" t="s">
        <v>784</v>
      </c>
      <c r="E728" s="157" t="s">
        <v>561</v>
      </c>
      <c r="F728" s="157"/>
      <c r="G728" s="26" t="s">
        <v>23</v>
      </c>
      <c r="H728" s="18">
        <v>0.3</v>
      </c>
      <c r="I728" s="28">
        <v>19.36</v>
      </c>
      <c r="J728" s="28">
        <v>5.8079999999999998</v>
      </c>
    </row>
    <row r="729" spans="1:10" ht="30" customHeight="1" x14ac:dyDescent="0.2">
      <c r="A729" s="25" t="s">
        <v>558</v>
      </c>
      <c r="B729" s="27" t="s">
        <v>779</v>
      </c>
      <c r="C729" s="25" t="s">
        <v>435</v>
      </c>
      <c r="D729" s="25" t="s">
        <v>780</v>
      </c>
      <c r="E729" s="157" t="s">
        <v>561</v>
      </c>
      <c r="F729" s="157"/>
      <c r="G729" s="26" t="s">
        <v>23</v>
      </c>
      <c r="H729" s="18">
        <v>0.8</v>
      </c>
      <c r="I729" s="28">
        <v>15.93</v>
      </c>
      <c r="J729" s="28">
        <v>12.744</v>
      </c>
    </row>
    <row r="730" spans="1:10" ht="0.95" customHeight="1" x14ac:dyDescent="0.2">
      <c r="A730" s="35"/>
      <c r="B730" s="35"/>
      <c r="C730" s="35"/>
      <c r="D730" s="35"/>
      <c r="E730" s="35" t="s">
        <v>576</v>
      </c>
      <c r="F730" s="20">
        <v>121.68</v>
      </c>
      <c r="G730" s="35" t="s">
        <v>577</v>
      </c>
      <c r="H730" s="20">
        <v>0</v>
      </c>
      <c r="I730" s="35" t="s">
        <v>578</v>
      </c>
      <c r="J730" s="20">
        <v>121.68</v>
      </c>
    </row>
    <row r="731" spans="1:10" ht="18" customHeight="1" x14ac:dyDescent="0.2">
      <c r="A731" s="35"/>
      <c r="B731" s="35"/>
      <c r="C731" s="35"/>
      <c r="D731" s="35"/>
      <c r="E731" s="35" t="s">
        <v>579</v>
      </c>
      <c r="F731" s="20">
        <v>48.123635999999998</v>
      </c>
      <c r="G731" s="35"/>
      <c r="H731" s="158" t="s">
        <v>580</v>
      </c>
      <c r="I731" s="158"/>
      <c r="J731" s="20">
        <v>215.1</v>
      </c>
    </row>
    <row r="732" spans="1:10" ht="36" customHeight="1" thickBot="1" x14ac:dyDescent="0.25">
      <c r="A732" s="33"/>
      <c r="B732" s="33"/>
      <c r="C732" s="33"/>
      <c r="D732" s="33"/>
      <c r="E732" s="33"/>
      <c r="F732" s="33"/>
      <c r="G732" s="33" t="s">
        <v>581</v>
      </c>
      <c r="H732" s="19">
        <v>5.76</v>
      </c>
      <c r="I732" s="33" t="s">
        <v>582</v>
      </c>
      <c r="J732" s="36">
        <v>1238.98</v>
      </c>
    </row>
    <row r="733" spans="1:10" ht="24" customHeight="1" thickTop="1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</row>
    <row r="734" spans="1:10" ht="24" customHeight="1" x14ac:dyDescent="0.2">
      <c r="A734" s="12" t="s">
        <v>156</v>
      </c>
      <c r="B734" s="12"/>
      <c r="C734" s="12"/>
      <c r="D734" s="12" t="s">
        <v>157</v>
      </c>
      <c r="E734" s="12"/>
      <c r="F734" s="159"/>
      <c r="G734" s="159"/>
      <c r="H734" s="13"/>
      <c r="I734" s="12"/>
      <c r="J734" s="14">
        <v>131384.18</v>
      </c>
    </row>
    <row r="735" spans="1:10" ht="24" customHeight="1" x14ac:dyDescent="0.2">
      <c r="A735" s="10"/>
      <c r="B735" s="11" t="s">
        <v>371</v>
      </c>
      <c r="C735" s="10" t="s">
        <v>372</v>
      </c>
      <c r="D735" s="10" t="s">
        <v>1</v>
      </c>
      <c r="E735" s="160" t="s">
        <v>556</v>
      </c>
      <c r="F735" s="160"/>
      <c r="G735" s="9" t="s">
        <v>2</v>
      </c>
      <c r="H735" s="11" t="s">
        <v>3</v>
      </c>
      <c r="I735" s="11" t="s">
        <v>373</v>
      </c>
      <c r="J735" s="11" t="s">
        <v>375</v>
      </c>
    </row>
    <row r="736" spans="1:10" ht="24" customHeight="1" x14ac:dyDescent="0.2">
      <c r="A736" s="29" t="s">
        <v>558</v>
      </c>
      <c r="B736" s="31" t="s">
        <v>442</v>
      </c>
      <c r="C736" s="29" t="s">
        <v>443</v>
      </c>
      <c r="D736" s="29" t="s">
        <v>158</v>
      </c>
      <c r="E736" s="161" t="s">
        <v>567</v>
      </c>
      <c r="F736" s="161"/>
      <c r="G736" s="30" t="s">
        <v>151</v>
      </c>
      <c r="H736" s="15">
        <v>1</v>
      </c>
      <c r="I736" s="32">
        <v>16515.14</v>
      </c>
      <c r="J736" s="32">
        <v>16515.14</v>
      </c>
    </row>
    <row r="737" spans="1:10" ht="24" customHeight="1" x14ac:dyDescent="0.2">
      <c r="A737" s="35"/>
      <c r="B737" s="35"/>
      <c r="C737" s="35"/>
      <c r="D737" s="35"/>
      <c r="E737" s="35" t="s">
        <v>576</v>
      </c>
      <c r="F737" s="20">
        <v>0</v>
      </c>
      <c r="G737" s="35" t="s">
        <v>577</v>
      </c>
      <c r="H737" s="20">
        <v>0</v>
      </c>
      <c r="I737" s="35" t="s">
        <v>578</v>
      </c>
      <c r="J737" s="20">
        <v>0</v>
      </c>
    </row>
    <row r="738" spans="1:10" ht="24" customHeight="1" x14ac:dyDescent="0.2">
      <c r="A738" s="35"/>
      <c r="B738" s="35"/>
      <c r="C738" s="35"/>
      <c r="D738" s="35"/>
      <c r="E738" s="35" t="s">
        <v>579</v>
      </c>
      <c r="F738" s="20">
        <v>4759.66</v>
      </c>
      <c r="G738" s="35"/>
      <c r="H738" s="158" t="s">
        <v>580</v>
      </c>
      <c r="I738" s="158"/>
      <c r="J738" s="20">
        <v>21274.799999999999</v>
      </c>
    </row>
    <row r="739" spans="1:10" ht="15" thickBot="1" x14ac:dyDescent="0.25">
      <c r="A739" s="33"/>
      <c r="B739" s="33"/>
      <c r="C739" s="33"/>
      <c r="D739" s="33"/>
      <c r="E739" s="33"/>
      <c r="F739" s="33"/>
      <c r="G739" s="33" t="s">
        <v>581</v>
      </c>
      <c r="H739" s="19">
        <v>1</v>
      </c>
      <c r="I739" s="33" t="s">
        <v>582</v>
      </c>
      <c r="J739" s="36">
        <v>21274.799999999999</v>
      </c>
    </row>
    <row r="740" spans="1:10" ht="14.25" customHeight="1" thickTop="1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</row>
    <row r="741" spans="1:10" ht="30" customHeight="1" x14ac:dyDescent="0.2">
      <c r="A741" s="10" t="s">
        <v>159</v>
      </c>
      <c r="B741" s="11" t="s">
        <v>371</v>
      </c>
      <c r="C741" s="10" t="s">
        <v>372</v>
      </c>
      <c r="D741" s="10" t="s">
        <v>1</v>
      </c>
      <c r="E741" s="160" t="s">
        <v>556</v>
      </c>
      <c r="F741" s="160"/>
      <c r="G741" s="9" t="s">
        <v>2</v>
      </c>
      <c r="H741" s="11" t="s">
        <v>3</v>
      </c>
      <c r="I741" s="11" t="s">
        <v>373</v>
      </c>
      <c r="J741" s="11" t="s">
        <v>375</v>
      </c>
    </row>
    <row r="742" spans="1:10" ht="0.95" customHeight="1" x14ac:dyDescent="0.2">
      <c r="A742" s="29" t="s">
        <v>557</v>
      </c>
      <c r="B742" s="31" t="s">
        <v>444</v>
      </c>
      <c r="C742" s="29" t="s">
        <v>445</v>
      </c>
      <c r="D742" s="29" t="s">
        <v>160</v>
      </c>
      <c r="E742" s="161">
        <v>2206</v>
      </c>
      <c r="F742" s="161"/>
      <c r="G742" s="30" t="s">
        <v>161</v>
      </c>
      <c r="H742" s="15">
        <v>1</v>
      </c>
      <c r="I742" s="32">
        <v>331.04</v>
      </c>
      <c r="J742" s="32">
        <v>331.04</v>
      </c>
    </row>
    <row r="743" spans="1:10" ht="18" customHeight="1" x14ac:dyDescent="0.2">
      <c r="A743" s="21" t="s">
        <v>602</v>
      </c>
      <c r="B743" s="23" t="s">
        <v>815</v>
      </c>
      <c r="C743" s="21" t="s">
        <v>445</v>
      </c>
      <c r="D743" s="21" t="s">
        <v>816</v>
      </c>
      <c r="E743" s="162">
        <v>5010</v>
      </c>
      <c r="F743" s="162"/>
      <c r="G743" s="22" t="s">
        <v>817</v>
      </c>
      <c r="H743" s="17">
        <v>4.4000000000000003E-3</v>
      </c>
      <c r="I743" s="24">
        <v>384.7</v>
      </c>
      <c r="J743" s="24">
        <v>1.69268</v>
      </c>
    </row>
    <row r="744" spans="1:10" ht="48" customHeight="1" x14ac:dyDescent="0.2">
      <c r="A744" s="25" t="s">
        <v>558</v>
      </c>
      <c r="B744" s="27" t="s">
        <v>818</v>
      </c>
      <c r="C744" s="25" t="s">
        <v>445</v>
      </c>
      <c r="D744" s="25" t="s">
        <v>819</v>
      </c>
      <c r="E744" s="157" t="s">
        <v>561</v>
      </c>
      <c r="F744" s="157"/>
      <c r="G744" s="26" t="s">
        <v>23</v>
      </c>
      <c r="H744" s="18">
        <v>2.2000000000000002</v>
      </c>
      <c r="I744" s="28">
        <v>11.29</v>
      </c>
      <c r="J744" s="28">
        <v>24.838000000000001</v>
      </c>
    </row>
    <row r="745" spans="1:10" ht="24" customHeight="1" x14ac:dyDescent="0.2">
      <c r="A745" s="25" t="s">
        <v>558</v>
      </c>
      <c r="B745" s="27" t="s">
        <v>820</v>
      </c>
      <c r="C745" s="25" t="s">
        <v>445</v>
      </c>
      <c r="D745" s="25" t="s">
        <v>821</v>
      </c>
      <c r="E745" s="157" t="s">
        <v>561</v>
      </c>
      <c r="F745" s="157"/>
      <c r="G745" s="26" t="s">
        <v>23</v>
      </c>
      <c r="H745" s="18">
        <v>0.5</v>
      </c>
      <c r="I745" s="28">
        <v>10.81</v>
      </c>
      <c r="J745" s="28">
        <v>5.4050000000000002</v>
      </c>
    </row>
    <row r="746" spans="1:10" ht="24" customHeight="1" x14ac:dyDescent="0.2">
      <c r="A746" s="25" t="s">
        <v>558</v>
      </c>
      <c r="B746" s="27" t="s">
        <v>822</v>
      </c>
      <c r="C746" s="25" t="s">
        <v>445</v>
      </c>
      <c r="D746" s="25" t="s">
        <v>823</v>
      </c>
      <c r="E746" s="157" t="s">
        <v>561</v>
      </c>
      <c r="F746" s="157"/>
      <c r="G746" s="26" t="s">
        <v>23</v>
      </c>
      <c r="H746" s="18">
        <v>1.8</v>
      </c>
      <c r="I746" s="28">
        <v>18.14</v>
      </c>
      <c r="J746" s="28">
        <v>32.652000000000001</v>
      </c>
    </row>
    <row r="747" spans="1:10" ht="24" customHeight="1" x14ac:dyDescent="0.2">
      <c r="A747" s="25" t="s">
        <v>558</v>
      </c>
      <c r="B747" s="27" t="s">
        <v>824</v>
      </c>
      <c r="C747" s="25" t="s">
        <v>445</v>
      </c>
      <c r="D747" s="25" t="s">
        <v>825</v>
      </c>
      <c r="E747" s="157" t="s">
        <v>561</v>
      </c>
      <c r="F747" s="157"/>
      <c r="G747" s="26" t="s">
        <v>23</v>
      </c>
      <c r="H747" s="18">
        <v>2.2000000000000002</v>
      </c>
      <c r="I747" s="28">
        <v>22.22</v>
      </c>
      <c r="J747" s="28">
        <v>48.884</v>
      </c>
    </row>
    <row r="748" spans="1:10" ht="24" customHeight="1" x14ac:dyDescent="0.2">
      <c r="A748" s="25" t="s">
        <v>558</v>
      </c>
      <c r="B748" s="27" t="s">
        <v>826</v>
      </c>
      <c r="C748" s="25" t="s">
        <v>445</v>
      </c>
      <c r="D748" s="25" t="s">
        <v>827</v>
      </c>
      <c r="E748" s="157" t="s">
        <v>567</v>
      </c>
      <c r="F748" s="157"/>
      <c r="G748" s="26" t="s">
        <v>10</v>
      </c>
      <c r="H748" s="18">
        <v>1</v>
      </c>
      <c r="I748" s="28">
        <v>217.57</v>
      </c>
      <c r="J748" s="28">
        <v>217.57</v>
      </c>
    </row>
    <row r="749" spans="1:10" ht="24" customHeight="1" x14ac:dyDescent="0.2">
      <c r="A749" s="35"/>
      <c r="B749" s="35"/>
      <c r="C749" s="35"/>
      <c r="D749" s="35"/>
      <c r="E749" s="35" t="s">
        <v>576</v>
      </c>
      <c r="F749" s="20">
        <v>112.16</v>
      </c>
      <c r="G749" s="35" t="s">
        <v>577</v>
      </c>
      <c r="H749" s="20">
        <v>0</v>
      </c>
      <c r="I749" s="35" t="s">
        <v>578</v>
      </c>
      <c r="J749" s="20">
        <v>112.16</v>
      </c>
    </row>
    <row r="750" spans="1:10" ht="24" customHeight="1" x14ac:dyDescent="0.2">
      <c r="A750" s="35"/>
      <c r="B750" s="35"/>
      <c r="C750" s="35"/>
      <c r="D750" s="35"/>
      <c r="E750" s="35" t="s">
        <v>579</v>
      </c>
      <c r="F750" s="20">
        <v>95.405727999999996</v>
      </c>
      <c r="G750" s="35"/>
      <c r="H750" s="158" t="s">
        <v>580</v>
      </c>
      <c r="I750" s="158"/>
      <c r="J750" s="20">
        <v>426.45</v>
      </c>
    </row>
    <row r="751" spans="1:10" ht="24" customHeight="1" thickBot="1" x14ac:dyDescent="0.25">
      <c r="A751" s="33"/>
      <c r="B751" s="33"/>
      <c r="C751" s="33"/>
      <c r="D751" s="33"/>
      <c r="E751" s="33"/>
      <c r="F751" s="33"/>
      <c r="G751" s="33" t="s">
        <v>581</v>
      </c>
      <c r="H751" s="19">
        <v>0.8</v>
      </c>
      <c r="I751" s="33" t="s">
        <v>582</v>
      </c>
      <c r="J751" s="36">
        <v>341.16</v>
      </c>
    </row>
    <row r="752" spans="1:10" ht="24" customHeight="1" thickTop="1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</row>
    <row r="753" spans="1:10" ht="24" customHeight="1" x14ac:dyDescent="0.2">
      <c r="A753" s="10" t="s">
        <v>162</v>
      </c>
      <c r="B753" s="11" t="s">
        <v>371</v>
      </c>
      <c r="C753" s="10" t="s">
        <v>372</v>
      </c>
      <c r="D753" s="10" t="s">
        <v>1</v>
      </c>
      <c r="E753" s="160" t="s">
        <v>556</v>
      </c>
      <c r="F753" s="160"/>
      <c r="G753" s="9" t="s">
        <v>2</v>
      </c>
      <c r="H753" s="11" t="s">
        <v>3</v>
      </c>
      <c r="I753" s="11" t="s">
        <v>373</v>
      </c>
      <c r="J753" s="11" t="s">
        <v>375</v>
      </c>
    </row>
    <row r="754" spans="1:10" ht="38.25" x14ac:dyDescent="0.2">
      <c r="A754" s="29" t="s">
        <v>557</v>
      </c>
      <c r="B754" s="31" t="s">
        <v>446</v>
      </c>
      <c r="C754" s="29" t="s">
        <v>445</v>
      </c>
      <c r="D754" s="29" t="s">
        <v>163</v>
      </c>
      <c r="E754" s="161">
        <v>2206</v>
      </c>
      <c r="F754" s="161"/>
      <c r="G754" s="30" t="s">
        <v>164</v>
      </c>
      <c r="H754" s="15">
        <v>1</v>
      </c>
      <c r="I754" s="32">
        <v>636.88</v>
      </c>
      <c r="J754" s="32">
        <v>636.88</v>
      </c>
    </row>
    <row r="755" spans="1:10" ht="14.25" customHeight="1" x14ac:dyDescent="0.2">
      <c r="A755" s="21" t="s">
        <v>602</v>
      </c>
      <c r="B755" s="23" t="s">
        <v>815</v>
      </c>
      <c r="C755" s="21" t="s">
        <v>445</v>
      </c>
      <c r="D755" s="21" t="s">
        <v>816</v>
      </c>
      <c r="E755" s="162">
        <v>5010</v>
      </c>
      <c r="F755" s="162"/>
      <c r="G755" s="22" t="s">
        <v>817</v>
      </c>
      <c r="H755" s="17">
        <v>0.04</v>
      </c>
      <c r="I755" s="24">
        <v>384.7</v>
      </c>
      <c r="J755" s="24">
        <v>15.388</v>
      </c>
    </row>
    <row r="756" spans="1:10" ht="30" customHeight="1" x14ac:dyDescent="0.2">
      <c r="A756" s="25" t="s">
        <v>558</v>
      </c>
      <c r="B756" s="27" t="s">
        <v>818</v>
      </c>
      <c r="C756" s="25" t="s">
        <v>445</v>
      </c>
      <c r="D756" s="25" t="s">
        <v>819</v>
      </c>
      <c r="E756" s="157" t="s">
        <v>561</v>
      </c>
      <c r="F756" s="157"/>
      <c r="G756" s="26" t="s">
        <v>23</v>
      </c>
      <c r="H756" s="18">
        <v>8</v>
      </c>
      <c r="I756" s="28">
        <v>11.29</v>
      </c>
      <c r="J756" s="28">
        <v>90.32</v>
      </c>
    </row>
    <row r="757" spans="1:10" ht="0.95" customHeight="1" x14ac:dyDescent="0.2">
      <c r="A757" s="25" t="s">
        <v>558</v>
      </c>
      <c r="B757" s="27" t="s">
        <v>820</v>
      </c>
      <c r="C757" s="25" t="s">
        <v>445</v>
      </c>
      <c r="D757" s="25" t="s">
        <v>821</v>
      </c>
      <c r="E757" s="157" t="s">
        <v>561</v>
      </c>
      <c r="F757" s="157"/>
      <c r="G757" s="26" t="s">
        <v>23</v>
      </c>
      <c r="H757" s="18">
        <v>3</v>
      </c>
      <c r="I757" s="28">
        <v>10.81</v>
      </c>
      <c r="J757" s="28">
        <v>32.43</v>
      </c>
    </row>
    <row r="758" spans="1:10" ht="18" customHeight="1" x14ac:dyDescent="0.2">
      <c r="A758" s="25" t="s">
        <v>558</v>
      </c>
      <c r="B758" s="27" t="s">
        <v>822</v>
      </c>
      <c r="C758" s="25" t="s">
        <v>445</v>
      </c>
      <c r="D758" s="25" t="s">
        <v>823</v>
      </c>
      <c r="E758" s="157" t="s">
        <v>561</v>
      </c>
      <c r="F758" s="157"/>
      <c r="G758" s="26" t="s">
        <v>23</v>
      </c>
      <c r="H758" s="18">
        <v>3</v>
      </c>
      <c r="I758" s="28">
        <v>18.14</v>
      </c>
      <c r="J758" s="28">
        <v>54.42</v>
      </c>
    </row>
    <row r="759" spans="1:10" ht="24" customHeight="1" x14ac:dyDescent="0.2">
      <c r="A759" s="25" t="s">
        <v>558</v>
      </c>
      <c r="B759" s="27" t="s">
        <v>824</v>
      </c>
      <c r="C759" s="25" t="s">
        <v>445</v>
      </c>
      <c r="D759" s="25" t="s">
        <v>825</v>
      </c>
      <c r="E759" s="157" t="s">
        <v>561</v>
      </c>
      <c r="F759" s="157"/>
      <c r="G759" s="26" t="s">
        <v>23</v>
      </c>
      <c r="H759" s="18">
        <v>8</v>
      </c>
      <c r="I759" s="28">
        <v>22.22</v>
      </c>
      <c r="J759" s="28">
        <v>177.76</v>
      </c>
    </row>
    <row r="760" spans="1:10" x14ac:dyDescent="0.2">
      <c r="A760" s="25" t="s">
        <v>558</v>
      </c>
      <c r="B760" s="27" t="s">
        <v>828</v>
      </c>
      <c r="C760" s="25" t="s">
        <v>445</v>
      </c>
      <c r="D760" s="25" t="s">
        <v>829</v>
      </c>
      <c r="E760" s="157" t="s">
        <v>567</v>
      </c>
      <c r="F760" s="157"/>
      <c r="G760" s="26" t="s">
        <v>151</v>
      </c>
      <c r="H760" s="18">
        <v>10</v>
      </c>
      <c r="I760" s="28">
        <v>0.51</v>
      </c>
      <c r="J760" s="28">
        <v>5.0999999999999996</v>
      </c>
    </row>
    <row r="761" spans="1:10" ht="14.25" customHeight="1" x14ac:dyDescent="0.2">
      <c r="A761" s="25" t="s">
        <v>558</v>
      </c>
      <c r="B761" s="27" t="s">
        <v>830</v>
      </c>
      <c r="C761" s="25" t="s">
        <v>445</v>
      </c>
      <c r="D761" s="25" t="s">
        <v>831</v>
      </c>
      <c r="E761" s="157" t="s">
        <v>567</v>
      </c>
      <c r="F761" s="157"/>
      <c r="G761" s="26" t="s">
        <v>151</v>
      </c>
      <c r="H761" s="18">
        <v>10</v>
      </c>
      <c r="I761" s="28">
        <v>9.07</v>
      </c>
      <c r="J761" s="28">
        <v>90.7</v>
      </c>
    </row>
    <row r="762" spans="1:10" ht="30" customHeight="1" x14ac:dyDescent="0.2">
      <c r="A762" s="25" t="s">
        <v>558</v>
      </c>
      <c r="B762" s="27" t="s">
        <v>832</v>
      </c>
      <c r="C762" s="25" t="s">
        <v>445</v>
      </c>
      <c r="D762" s="25" t="s">
        <v>833</v>
      </c>
      <c r="E762" s="157" t="s">
        <v>567</v>
      </c>
      <c r="F762" s="157"/>
      <c r="G762" s="26" t="s">
        <v>151</v>
      </c>
      <c r="H762" s="18">
        <v>10</v>
      </c>
      <c r="I762" s="28">
        <v>4.25</v>
      </c>
      <c r="J762" s="28">
        <v>42.5</v>
      </c>
    </row>
    <row r="763" spans="1:10" ht="0.95" customHeight="1" x14ac:dyDescent="0.2">
      <c r="A763" s="25" t="s">
        <v>558</v>
      </c>
      <c r="B763" s="27" t="s">
        <v>834</v>
      </c>
      <c r="C763" s="25" t="s">
        <v>445</v>
      </c>
      <c r="D763" s="25" t="s">
        <v>835</v>
      </c>
      <c r="E763" s="157" t="s">
        <v>567</v>
      </c>
      <c r="F763" s="157"/>
      <c r="G763" s="26" t="s">
        <v>23</v>
      </c>
      <c r="H763" s="18">
        <v>2</v>
      </c>
      <c r="I763" s="28">
        <v>64.13</v>
      </c>
      <c r="J763" s="28">
        <v>128.26</v>
      </c>
    </row>
    <row r="764" spans="1:10" ht="18" customHeight="1" x14ac:dyDescent="0.2">
      <c r="A764" s="35"/>
      <c r="B764" s="35"/>
      <c r="C764" s="35"/>
      <c r="D764" s="35"/>
      <c r="E764" s="35" t="s">
        <v>576</v>
      </c>
      <c r="F764" s="20">
        <v>358.39</v>
      </c>
      <c r="G764" s="35" t="s">
        <v>577</v>
      </c>
      <c r="H764" s="20">
        <v>0</v>
      </c>
      <c r="I764" s="35" t="s">
        <v>578</v>
      </c>
      <c r="J764" s="20">
        <v>358.39</v>
      </c>
    </row>
    <row r="765" spans="1:10" ht="24" customHeight="1" x14ac:dyDescent="0.2">
      <c r="A765" s="35"/>
      <c r="B765" s="35"/>
      <c r="C765" s="35"/>
      <c r="D765" s="35"/>
      <c r="E765" s="35" t="s">
        <v>579</v>
      </c>
      <c r="F765" s="20">
        <v>183.54881599999999</v>
      </c>
      <c r="G765" s="35"/>
      <c r="H765" s="158" t="s">
        <v>580</v>
      </c>
      <c r="I765" s="158"/>
      <c r="J765" s="20">
        <v>820.43</v>
      </c>
    </row>
    <row r="766" spans="1:10" ht="15" thickBot="1" x14ac:dyDescent="0.25">
      <c r="A766" s="33"/>
      <c r="B766" s="33"/>
      <c r="C766" s="33"/>
      <c r="D766" s="33"/>
      <c r="E766" s="33"/>
      <c r="F766" s="33"/>
      <c r="G766" s="33" t="s">
        <v>581</v>
      </c>
      <c r="H766" s="19">
        <v>1</v>
      </c>
      <c r="I766" s="33" t="s">
        <v>582</v>
      </c>
      <c r="J766" s="36">
        <v>820.43</v>
      </c>
    </row>
    <row r="767" spans="1:10" ht="14.25" customHeight="1" thickTop="1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</row>
    <row r="768" spans="1:10" ht="30" customHeight="1" x14ac:dyDescent="0.2">
      <c r="A768" s="10"/>
      <c r="B768" s="11" t="s">
        <v>371</v>
      </c>
      <c r="C768" s="10" t="s">
        <v>372</v>
      </c>
      <c r="D768" s="10" t="s">
        <v>1</v>
      </c>
      <c r="E768" s="160" t="s">
        <v>556</v>
      </c>
      <c r="F768" s="160"/>
      <c r="G768" s="9" t="s">
        <v>2</v>
      </c>
      <c r="H768" s="11" t="s">
        <v>3</v>
      </c>
      <c r="I768" s="11" t="s">
        <v>373</v>
      </c>
      <c r="J768" s="11" t="s">
        <v>375</v>
      </c>
    </row>
    <row r="769" spans="1:10" ht="0.95" customHeight="1" x14ac:dyDescent="0.2">
      <c r="A769" s="29" t="s">
        <v>558</v>
      </c>
      <c r="B769" s="31" t="s">
        <v>447</v>
      </c>
      <c r="C769" s="29" t="s">
        <v>448</v>
      </c>
      <c r="D769" s="29" t="s">
        <v>166</v>
      </c>
      <c r="E769" s="161" t="s">
        <v>567</v>
      </c>
      <c r="F769" s="161"/>
      <c r="G769" s="30" t="s">
        <v>167</v>
      </c>
      <c r="H769" s="15">
        <v>1</v>
      </c>
      <c r="I769" s="32">
        <v>775.97</v>
      </c>
      <c r="J769" s="32">
        <v>775.97</v>
      </c>
    </row>
    <row r="770" spans="1:10" ht="18" customHeight="1" x14ac:dyDescent="0.2">
      <c r="A770" s="35"/>
      <c r="B770" s="35"/>
      <c r="C770" s="35"/>
      <c r="D770" s="35"/>
      <c r="E770" s="35" t="s">
        <v>576</v>
      </c>
      <c r="F770" s="20">
        <v>0</v>
      </c>
      <c r="G770" s="35" t="s">
        <v>577</v>
      </c>
      <c r="H770" s="20">
        <v>0</v>
      </c>
      <c r="I770" s="35" t="s">
        <v>578</v>
      </c>
      <c r="J770" s="20">
        <v>0</v>
      </c>
    </row>
    <row r="771" spans="1:10" ht="36" customHeight="1" x14ac:dyDescent="0.2">
      <c r="A771" s="35"/>
      <c r="B771" s="35"/>
      <c r="C771" s="35"/>
      <c r="D771" s="35"/>
      <c r="E771" s="35" t="s">
        <v>579</v>
      </c>
      <c r="F771" s="20">
        <v>223.63</v>
      </c>
      <c r="G771" s="35"/>
      <c r="H771" s="158" t="s">
        <v>580</v>
      </c>
      <c r="I771" s="158"/>
      <c r="J771" s="20">
        <v>999.6</v>
      </c>
    </row>
    <row r="772" spans="1:10" ht="24" customHeight="1" thickBot="1" x14ac:dyDescent="0.25">
      <c r="A772" s="33"/>
      <c r="B772" s="33"/>
      <c r="C772" s="33"/>
      <c r="D772" s="33"/>
      <c r="E772" s="33"/>
      <c r="F772" s="33"/>
      <c r="G772" s="33" t="s">
        <v>581</v>
      </c>
      <c r="H772" s="19">
        <v>1</v>
      </c>
      <c r="I772" s="33" t="s">
        <v>582</v>
      </c>
      <c r="J772" s="36">
        <v>999.6</v>
      </c>
    </row>
    <row r="773" spans="1:10" ht="36" customHeight="1" thickTop="1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</row>
    <row r="774" spans="1:10" ht="24" customHeight="1" x14ac:dyDescent="0.2">
      <c r="A774" s="10" t="s">
        <v>165</v>
      </c>
      <c r="B774" s="11" t="s">
        <v>371</v>
      </c>
      <c r="C774" s="10" t="s">
        <v>372</v>
      </c>
      <c r="D774" s="10" t="s">
        <v>1</v>
      </c>
      <c r="E774" s="160" t="s">
        <v>556</v>
      </c>
      <c r="F774" s="160"/>
      <c r="G774" s="9" t="s">
        <v>2</v>
      </c>
      <c r="H774" s="11" t="s">
        <v>3</v>
      </c>
      <c r="I774" s="11" t="s">
        <v>373</v>
      </c>
      <c r="J774" s="11" t="s">
        <v>375</v>
      </c>
    </row>
    <row r="775" spans="1:10" ht="38.25" x14ac:dyDescent="0.2">
      <c r="A775" s="29" t="s">
        <v>557</v>
      </c>
      <c r="B775" s="31" t="s">
        <v>449</v>
      </c>
      <c r="C775" s="29" t="s">
        <v>443</v>
      </c>
      <c r="D775" s="29" t="s">
        <v>169</v>
      </c>
      <c r="E775" s="161" t="s">
        <v>836</v>
      </c>
      <c r="F775" s="161"/>
      <c r="G775" s="30" t="s">
        <v>170</v>
      </c>
      <c r="H775" s="15">
        <v>1</v>
      </c>
      <c r="I775" s="32">
        <v>1344.12</v>
      </c>
      <c r="J775" s="32">
        <v>1344.12</v>
      </c>
    </row>
    <row r="776" spans="1:10" ht="14.25" customHeight="1" x14ac:dyDescent="0.2">
      <c r="A776" s="25" t="s">
        <v>558</v>
      </c>
      <c r="B776" s="27" t="s">
        <v>837</v>
      </c>
      <c r="C776" s="25" t="s">
        <v>443</v>
      </c>
      <c r="D776" s="25" t="s">
        <v>838</v>
      </c>
      <c r="E776" s="157" t="s">
        <v>561</v>
      </c>
      <c r="F776" s="157"/>
      <c r="G776" s="26" t="s">
        <v>23</v>
      </c>
      <c r="H776" s="18">
        <v>1</v>
      </c>
      <c r="I776" s="28">
        <v>14.52</v>
      </c>
      <c r="J776" s="28">
        <v>14.52</v>
      </c>
    </row>
    <row r="777" spans="1:10" ht="30" customHeight="1" x14ac:dyDescent="0.2">
      <c r="A777" s="25" t="s">
        <v>558</v>
      </c>
      <c r="B777" s="27" t="s">
        <v>839</v>
      </c>
      <c r="C777" s="25" t="s">
        <v>443</v>
      </c>
      <c r="D777" s="25" t="s">
        <v>169</v>
      </c>
      <c r="E777" s="157" t="s">
        <v>610</v>
      </c>
      <c r="F777" s="157"/>
      <c r="G777" s="26" t="s">
        <v>170</v>
      </c>
      <c r="H777" s="18">
        <v>1</v>
      </c>
      <c r="I777" s="28">
        <v>1311.77</v>
      </c>
      <c r="J777" s="28">
        <v>1311.77</v>
      </c>
    </row>
    <row r="778" spans="1:10" ht="0.95" customHeight="1" x14ac:dyDescent="0.2">
      <c r="A778" s="25" t="s">
        <v>558</v>
      </c>
      <c r="B778" s="27" t="s">
        <v>840</v>
      </c>
      <c r="C778" s="25" t="s">
        <v>443</v>
      </c>
      <c r="D778" s="25" t="s">
        <v>841</v>
      </c>
      <c r="E778" s="157" t="s">
        <v>561</v>
      </c>
      <c r="F778" s="157"/>
      <c r="G778" s="26" t="s">
        <v>23</v>
      </c>
      <c r="H778" s="18">
        <v>1</v>
      </c>
      <c r="I778" s="28">
        <v>17.829999999999998</v>
      </c>
      <c r="J778" s="28">
        <v>17.829999999999998</v>
      </c>
    </row>
    <row r="779" spans="1:10" ht="18" customHeight="1" x14ac:dyDescent="0.2">
      <c r="A779" s="35"/>
      <c r="B779" s="35"/>
      <c r="C779" s="35"/>
      <c r="D779" s="35"/>
      <c r="E779" s="35" t="s">
        <v>576</v>
      </c>
      <c r="F779" s="20">
        <v>32.35</v>
      </c>
      <c r="G779" s="35" t="s">
        <v>577</v>
      </c>
      <c r="H779" s="20">
        <v>0</v>
      </c>
      <c r="I779" s="35" t="s">
        <v>578</v>
      </c>
      <c r="J779" s="20">
        <v>32.35</v>
      </c>
    </row>
    <row r="780" spans="1:10" ht="36" customHeight="1" x14ac:dyDescent="0.2">
      <c r="A780" s="35"/>
      <c r="B780" s="35"/>
      <c r="C780" s="35"/>
      <c r="D780" s="35"/>
      <c r="E780" s="35" t="s">
        <v>579</v>
      </c>
      <c r="F780" s="20">
        <v>387.375384</v>
      </c>
      <c r="G780" s="35"/>
      <c r="H780" s="158" t="s">
        <v>580</v>
      </c>
      <c r="I780" s="158"/>
      <c r="J780" s="20">
        <v>1731.5</v>
      </c>
    </row>
    <row r="781" spans="1:10" ht="24" customHeight="1" thickBot="1" x14ac:dyDescent="0.25">
      <c r="A781" s="33"/>
      <c r="B781" s="33"/>
      <c r="C781" s="33"/>
      <c r="D781" s="33"/>
      <c r="E781" s="33"/>
      <c r="F781" s="33"/>
      <c r="G781" s="33" t="s">
        <v>581</v>
      </c>
      <c r="H781" s="19">
        <v>1.3</v>
      </c>
      <c r="I781" s="33" t="s">
        <v>582</v>
      </c>
      <c r="J781" s="36">
        <v>2250.9499999999998</v>
      </c>
    </row>
    <row r="782" spans="1:10" ht="36" customHeight="1" thickTop="1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</row>
    <row r="783" spans="1:10" ht="24" customHeight="1" x14ac:dyDescent="0.2">
      <c r="A783" s="10" t="s">
        <v>168</v>
      </c>
      <c r="B783" s="11" t="s">
        <v>371</v>
      </c>
      <c r="C783" s="10" t="s">
        <v>372</v>
      </c>
      <c r="D783" s="10" t="s">
        <v>1</v>
      </c>
      <c r="E783" s="160" t="s">
        <v>556</v>
      </c>
      <c r="F783" s="160"/>
      <c r="G783" s="9" t="s">
        <v>2</v>
      </c>
      <c r="H783" s="11" t="s">
        <v>3</v>
      </c>
      <c r="I783" s="11" t="s">
        <v>373</v>
      </c>
      <c r="J783" s="11" t="s">
        <v>375</v>
      </c>
    </row>
    <row r="784" spans="1:10" ht="51" x14ac:dyDescent="0.2">
      <c r="A784" s="29" t="s">
        <v>557</v>
      </c>
      <c r="B784" s="31" t="s">
        <v>468</v>
      </c>
      <c r="C784" s="29" t="s">
        <v>469</v>
      </c>
      <c r="D784" s="29" t="s">
        <v>207</v>
      </c>
      <c r="E784" s="161">
        <v>222</v>
      </c>
      <c r="F784" s="161"/>
      <c r="G784" s="30" t="s">
        <v>208</v>
      </c>
      <c r="H784" s="15">
        <v>1</v>
      </c>
      <c r="I784" s="32">
        <v>1006.83</v>
      </c>
      <c r="J784" s="32">
        <v>1006.83</v>
      </c>
    </row>
    <row r="785" spans="1:10" ht="14.25" customHeight="1" x14ac:dyDescent="0.2">
      <c r="A785" s="21" t="s">
        <v>602</v>
      </c>
      <c r="B785" s="23" t="s">
        <v>925</v>
      </c>
      <c r="C785" s="21" t="s">
        <v>382</v>
      </c>
      <c r="D785" s="21" t="s">
        <v>926</v>
      </c>
      <c r="E785" s="162" t="s">
        <v>605</v>
      </c>
      <c r="F785" s="162"/>
      <c r="G785" s="22" t="s">
        <v>34</v>
      </c>
      <c r="H785" s="17">
        <v>4.0000000000000001E-3</v>
      </c>
      <c r="I785" s="24">
        <v>270.3</v>
      </c>
      <c r="J785" s="24">
        <v>1.0811999999999999</v>
      </c>
    </row>
    <row r="786" spans="1:10" ht="30" customHeight="1" x14ac:dyDescent="0.2">
      <c r="A786" s="21" t="s">
        <v>602</v>
      </c>
      <c r="B786" s="23" t="s">
        <v>927</v>
      </c>
      <c r="C786" s="21" t="s">
        <v>382</v>
      </c>
      <c r="D786" s="21" t="s">
        <v>928</v>
      </c>
      <c r="E786" s="162" t="s">
        <v>605</v>
      </c>
      <c r="F786" s="162"/>
      <c r="G786" s="22" t="s">
        <v>23</v>
      </c>
      <c r="H786" s="17">
        <v>1.6</v>
      </c>
      <c r="I786" s="24">
        <v>17.43</v>
      </c>
      <c r="J786" s="24">
        <v>27.888000000000002</v>
      </c>
    </row>
    <row r="787" spans="1:10" ht="0.95" customHeight="1" x14ac:dyDescent="0.2">
      <c r="A787" s="25" t="s">
        <v>558</v>
      </c>
      <c r="B787" s="27" t="s">
        <v>929</v>
      </c>
      <c r="C787" s="25" t="s">
        <v>443</v>
      </c>
      <c r="D787" s="25" t="s">
        <v>930</v>
      </c>
      <c r="E787" s="157" t="s">
        <v>567</v>
      </c>
      <c r="F787" s="157"/>
      <c r="G787" s="26" t="s">
        <v>10</v>
      </c>
      <c r="H787" s="18">
        <v>1</v>
      </c>
      <c r="I787" s="28">
        <v>977.86</v>
      </c>
      <c r="J787" s="28">
        <v>977.86</v>
      </c>
    </row>
    <row r="788" spans="1:10" ht="24" customHeight="1" x14ac:dyDescent="0.2">
      <c r="A788" s="35"/>
      <c r="B788" s="35"/>
      <c r="C788" s="35"/>
      <c r="D788" s="35"/>
      <c r="E788" s="35" t="s">
        <v>576</v>
      </c>
      <c r="F788" s="20">
        <v>19.829999999999998</v>
      </c>
      <c r="G788" s="35" t="s">
        <v>577</v>
      </c>
      <c r="H788" s="20">
        <v>0</v>
      </c>
      <c r="I788" s="35" t="s">
        <v>578</v>
      </c>
      <c r="J788" s="20">
        <v>19.829999999999998</v>
      </c>
    </row>
    <row r="789" spans="1:10" ht="24" customHeight="1" x14ac:dyDescent="0.2">
      <c r="A789" s="35"/>
      <c r="B789" s="35"/>
      <c r="C789" s="35"/>
      <c r="D789" s="35"/>
      <c r="E789" s="35" t="s">
        <v>579</v>
      </c>
      <c r="F789" s="20">
        <v>290.168406</v>
      </c>
      <c r="G789" s="35"/>
      <c r="H789" s="158" t="s">
        <v>580</v>
      </c>
      <c r="I789" s="158"/>
      <c r="J789" s="20">
        <v>1297</v>
      </c>
    </row>
    <row r="790" spans="1:10" ht="18" customHeight="1" thickBot="1" x14ac:dyDescent="0.25">
      <c r="A790" s="33"/>
      <c r="B790" s="33"/>
      <c r="C790" s="33"/>
      <c r="D790" s="33"/>
      <c r="E790" s="33"/>
      <c r="F790" s="33"/>
      <c r="G790" s="33" t="s">
        <v>581</v>
      </c>
      <c r="H790" s="19">
        <v>3.23</v>
      </c>
      <c r="I790" s="33" t="s">
        <v>582</v>
      </c>
      <c r="J790" s="36">
        <v>4189.3100000000004</v>
      </c>
    </row>
    <row r="791" spans="1:10" ht="24" customHeight="1" thickTop="1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</row>
    <row r="792" spans="1:10" ht="24" customHeight="1" x14ac:dyDescent="0.2">
      <c r="A792" s="10" t="s">
        <v>171</v>
      </c>
      <c r="B792" s="11" t="s">
        <v>371</v>
      </c>
      <c r="C792" s="10" t="s">
        <v>372</v>
      </c>
      <c r="D792" s="10" t="s">
        <v>1</v>
      </c>
      <c r="E792" s="160" t="s">
        <v>556</v>
      </c>
      <c r="F792" s="160"/>
      <c r="G792" s="9" t="s">
        <v>2</v>
      </c>
      <c r="H792" s="11" t="s">
        <v>3</v>
      </c>
      <c r="I792" s="11" t="s">
        <v>373</v>
      </c>
      <c r="J792" s="11" t="s">
        <v>375</v>
      </c>
    </row>
    <row r="793" spans="1:10" ht="24" customHeight="1" x14ac:dyDescent="0.2">
      <c r="A793" s="29" t="s">
        <v>557</v>
      </c>
      <c r="B793" s="31" t="s">
        <v>450</v>
      </c>
      <c r="C793" s="29" t="s">
        <v>443</v>
      </c>
      <c r="D793" s="29" t="s">
        <v>172</v>
      </c>
      <c r="E793" s="161" t="s">
        <v>836</v>
      </c>
      <c r="F793" s="161"/>
      <c r="G793" s="30" t="s">
        <v>170</v>
      </c>
      <c r="H793" s="15">
        <v>1</v>
      </c>
      <c r="I793" s="32">
        <v>514.17999999999995</v>
      </c>
      <c r="J793" s="32">
        <v>514.17999999999995</v>
      </c>
    </row>
    <row r="794" spans="1:10" ht="24" customHeight="1" x14ac:dyDescent="0.2">
      <c r="A794" s="25" t="s">
        <v>558</v>
      </c>
      <c r="B794" s="27" t="s">
        <v>837</v>
      </c>
      <c r="C794" s="25" t="s">
        <v>443</v>
      </c>
      <c r="D794" s="25" t="s">
        <v>838</v>
      </c>
      <c r="E794" s="157" t="s">
        <v>561</v>
      </c>
      <c r="F794" s="157"/>
      <c r="G794" s="26" t="s">
        <v>23</v>
      </c>
      <c r="H794" s="18">
        <v>1</v>
      </c>
      <c r="I794" s="28">
        <v>14.52</v>
      </c>
      <c r="J794" s="28">
        <v>14.52</v>
      </c>
    </row>
    <row r="795" spans="1:10" ht="24" customHeight="1" x14ac:dyDescent="0.2">
      <c r="A795" s="25" t="s">
        <v>558</v>
      </c>
      <c r="B795" s="27" t="s">
        <v>842</v>
      </c>
      <c r="C795" s="25" t="s">
        <v>443</v>
      </c>
      <c r="D795" s="25" t="s">
        <v>172</v>
      </c>
      <c r="E795" s="157" t="s">
        <v>567</v>
      </c>
      <c r="F795" s="157"/>
      <c r="G795" s="26" t="s">
        <v>170</v>
      </c>
      <c r="H795" s="18">
        <v>1</v>
      </c>
      <c r="I795" s="28">
        <v>481.83</v>
      </c>
      <c r="J795" s="28">
        <v>481.83</v>
      </c>
    </row>
    <row r="796" spans="1:10" ht="24" customHeight="1" x14ac:dyDescent="0.2">
      <c r="A796" s="25" t="s">
        <v>558</v>
      </c>
      <c r="B796" s="27" t="s">
        <v>840</v>
      </c>
      <c r="C796" s="25" t="s">
        <v>443</v>
      </c>
      <c r="D796" s="25" t="s">
        <v>841</v>
      </c>
      <c r="E796" s="157" t="s">
        <v>561</v>
      </c>
      <c r="F796" s="157"/>
      <c r="G796" s="26" t="s">
        <v>23</v>
      </c>
      <c r="H796" s="18">
        <v>1</v>
      </c>
      <c r="I796" s="28">
        <v>17.829999999999998</v>
      </c>
      <c r="J796" s="28">
        <v>17.829999999999998</v>
      </c>
    </row>
    <row r="797" spans="1:10" ht="24" customHeight="1" x14ac:dyDescent="0.2">
      <c r="A797" s="35"/>
      <c r="B797" s="35"/>
      <c r="C797" s="35"/>
      <c r="D797" s="35"/>
      <c r="E797" s="35" t="s">
        <v>576</v>
      </c>
      <c r="F797" s="20">
        <v>32.35</v>
      </c>
      <c r="G797" s="35" t="s">
        <v>577</v>
      </c>
      <c r="H797" s="20">
        <v>0</v>
      </c>
      <c r="I797" s="35" t="s">
        <v>578</v>
      </c>
      <c r="J797" s="20">
        <v>32.35</v>
      </c>
    </row>
    <row r="798" spans="1:10" ht="24" customHeight="1" x14ac:dyDescent="0.2">
      <c r="A798" s="35"/>
      <c r="B798" s="35"/>
      <c r="C798" s="35"/>
      <c r="D798" s="35"/>
      <c r="E798" s="35" t="s">
        <v>579</v>
      </c>
      <c r="F798" s="20">
        <v>148.18667600000001</v>
      </c>
      <c r="G798" s="35"/>
      <c r="H798" s="158" t="s">
        <v>580</v>
      </c>
      <c r="I798" s="158"/>
      <c r="J798" s="20">
        <v>662.37</v>
      </c>
    </row>
    <row r="799" spans="1:10" ht="15" thickBot="1" x14ac:dyDescent="0.25">
      <c r="A799" s="33"/>
      <c r="B799" s="33"/>
      <c r="C799" s="33"/>
      <c r="D799" s="33"/>
      <c r="E799" s="33"/>
      <c r="F799" s="33"/>
      <c r="G799" s="33" t="s">
        <v>581</v>
      </c>
      <c r="H799" s="19">
        <v>85.6</v>
      </c>
      <c r="I799" s="33" t="s">
        <v>582</v>
      </c>
      <c r="J799" s="36">
        <v>56698.87</v>
      </c>
    </row>
    <row r="800" spans="1:10" ht="14.25" customHeight="1" thickTop="1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</row>
    <row r="801" spans="1:10" ht="30" customHeight="1" x14ac:dyDescent="0.2">
      <c r="A801" s="10" t="s">
        <v>2179</v>
      </c>
      <c r="B801" s="11" t="s">
        <v>371</v>
      </c>
      <c r="C801" s="10" t="s">
        <v>372</v>
      </c>
      <c r="D801" s="10" t="s">
        <v>1</v>
      </c>
      <c r="E801" s="160" t="s">
        <v>556</v>
      </c>
      <c r="F801" s="160"/>
      <c r="G801" s="9" t="s">
        <v>2</v>
      </c>
      <c r="H801" s="11" t="s">
        <v>3</v>
      </c>
      <c r="I801" s="11" t="s">
        <v>373</v>
      </c>
      <c r="J801" s="11" t="s">
        <v>375</v>
      </c>
    </row>
    <row r="802" spans="1:10" ht="0.95" customHeight="1" x14ac:dyDescent="0.2">
      <c r="A802" s="29" t="s">
        <v>557</v>
      </c>
      <c r="B802" s="31" t="s">
        <v>2251</v>
      </c>
      <c r="C802" s="29" t="s">
        <v>432</v>
      </c>
      <c r="D802" s="29" t="s">
        <v>2252</v>
      </c>
      <c r="E802" s="161" t="s">
        <v>765</v>
      </c>
      <c r="F802" s="161"/>
      <c r="G802" s="30" t="s">
        <v>2253</v>
      </c>
      <c r="H802" s="15">
        <v>1</v>
      </c>
      <c r="I802" s="32">
        <v>17392.12</v>
      </c>
      <c r="J802" s="32">
        <v>17392.12</v>
      </c>
    </row>
    <row r="803" spans="1:10" ht="18" customHeight="1" x14ac:dyDescent="0.2">
      <c r="A803" s="21" t="s">
        <v>602</v>
      </c>
      <c r="B803" s="23" t="s">
        <v>694</v>
      </c>
      <c r="C803" s="21" t="s">
        <v>382</v>
      </c>
      <c r="D803" s="21" t="s">
        <v>695</v>
      </c>
      <c r="E803" s="162" t="s">
        <v>605</v>
      </c>
      <c r="F803" s="162"/>
      <c r="G803" s="22" t="s">
        <v>23</v>
      </c>
      <c r="H803" s="17">
        <v>16</v>
      </c>
      <c r="I803" s="24">
        <v>21.68</v>
      </c>
      <c r="J803" s="24">
        <v>346.88</v>
      </c>
    </row>
    <row r="804" spans="1:10" ht="24" customHeight="1" x14ac:dyDescent="0.2">
      <c r="A804" s="25" t="s">
        <v>558</v>
      </c>
      <c r="B804" s="27" t="s">
        <v>2261</v>
      </c>
      <c r="C804" s="25" t="s">
        <v>432</v>
      </c>
      <c r="D804" s="25" t="s">
        <v>2262</v>
      </c>
      <c r="E804" s="157" t="s">
        <v>610</v>
      </c>
      <c r="F804" s="157"/>
      <c r="G804" s="26" t="s">
        <v>2253</v>
      </c>
      <c r="H804" s="18">
        <v>1</v>
      </c>
      <c r="I804" s="28">
        <v>16296</v>
      </c>
      <c r="J804" s="28">
        <v>16296</v>
      </c>
    </row>
    <row r="805" spans="1:10" ht="24" customHeight="1" x14ac:dyDescent="0.2">
      <c r="A805" s="25" t="s">
        <v>558</v>
      </c>
      <c r="B805" s="27" t="s">
        <v>1824</v>
      </c>
      <c r="C805" s="25" t="s">
        <v>382</v>
      </c>
      <c r="D805" s="25" t="s">
        <v>1825</v>
      </c>
      <c r="E805" s="157" t="s">
        <v>561</v>
      </c>
      <c r="F805" s="157"/>
      <c r="G805" s="26" t="s">
        <v>23</v>
      </c>
      <c r="H805" s="18">
        <v>12</v>
      </c>
      <c r="I805" s="28">
        <v>12.15</v>
      </c>
      <c r="J805" s="28">
        <v>145.80000000000001</v>
      </c>
    </row>
    <row r="806" spans="1:10" ht="24" customHeight="1" x14ac:dyDescent="0.2">
      <c r="A806" s="25" t="s">
        <v>558</v>
      </c>
      <c r="B806" s="27" t="s">
        <v>2263</v>
      </c>
      <c r="C806" s="25" t="s">
        <v>382</v>
      </c>
      <c r="D806" s="25" t="s">
        <v>2264</v>
      </c>
      <c r="E806" s="157" t="s">
        <v>561</v>
      </c>
      <c r="F806" s="157"/>
      <c r="G806" s="26" t="s">
        <v>23</v>
      </c>
      <c r="H806" s="18">
        <v>12</v>
      </c>
      <c r="I806" s="28">
        <v>16.260000000000002</v>
      </c>
      <c r="J806" s="28">
        <v>195.12</v>
      </c>
    </row>
    <row r="807" spans="1:10" ht="24" customHeight="1" x14ac:dyDescent="0.2">
      <c r="A807" s="25" t="s">
        <v>558</v>
      </c>
      <c r="B807" s="27" t="s">
        <v>2265</v>
      </c>
      <c r="C807" s="25" t="s">
        <v>382</v>
      </c>
      <c r="D807" s="25" t="s">
        <v>2266</v>
      </c>
      <c r="E807" s="157" t="s">
        <v>561</v>
      </c>
      <c r="F807" s="157"/>
      <c r="G807" s="26" t="s">
        <v>23</v>
      </c>
      <c r="H807" s="18">
        <v>16</v>
      </c>
      <c r="I807" s="28">
        <v>16.5</v>
      </c>
      <c r="J807" s="28">
        <v>264</v>
      </c>
    </row>
    <row r="808" spans="1:10" ht="24" customHeight="1" x14ac:dyDescent="0.2">
      <c r="A808" s="25" t="s">
        <v>558</v>
      </c>
      <c r="B808" s="27" t="s">
        <v>2267</v>
      </c>
      <c r="C808" s="25" t="s">
        <v>382</v>
      </c>
      <c r="D808" s="25" t="s">
        <v>2268</v>
      </c>
      <c r="E808" s="157" t="s">
        <v>567</v>
      </c>
      <c r="F808" s="157"/>
      <c r="G808" s="26" t="s">
        <v>151</v>
      </c>
      <c r="H808" s="18">
        <v>22</v>
      </c>
      <c r="I808" s="28">
        <v>6.56</v>
      </c>
      <c r="J808" s="28">
        <v>144.32</v>
      </c>
    </row>
    <row r="809" spans="1:10" ht="24" customHeight="1" x14ac:dyDescent="0.2">
      <c r="A809" s="35"/>
      <c r="B809" s="35"/>
      <c r="C809" s="35"/>
      <c r="D809" s="35"/>
      <c r="E809" s="35" t="s">
        <v>576</v>
      </c>
      <c r="F809" s="20">
        <v>868.92</v>
      </c>
      <c r="G809" s="35" t="s">
        <v>577</v>
      </c>
      <c r="H809" s="20">
        <v>0</v>
      </c>
      <c r="I809" s="35" t="s">
        <v>578</v>
      </c>
      <c r="J809" s="20">
        <v>868.92</v>
      </c>
    </row>
    <row r="810" spans="1:10" ht="24" customHeight="1" x14ac:dyDescent="0.2">
      <c r="A810" s="35"/>
      <c r="B810" s="35"/>
      <c r="C810" s="35"/>
      <c r="D810" s="35"/>
      <c r="E810" s="35" t="s">
        <v>579</v>
      </c>
      <c r="F810" s="20">
        <v>5012.4089839999997</v>
      </c>
      <c r="G810" s="35"/>
      <c r="H810" s="158" t="s">
        <v>580</v>
      </c>
      <c r="I810" s="158"/>
      <c r="J810" s="20">
        <v>22404.53</v>
      </c>
    </row>
    <row r="811" spans="1:10" ht="24" customHeight="1" thickBot="1" x14ac:dyDescent="0.25">
      <c r="A811" s="33"/>
      <c r="B811" s="33"/>
      <c r="C811" s="33"/>
      <c r="D811" s="33"/>
      <c r="E811" s="33"/>
      <c r="F811" s="33"/>
      <c r="G811" s="33" t="s">
        <v>581</v>
      </c>
      <c r="H811" s="19">
        <v>2</v>
      </c>
      <c r="I811" s="33" t="s">
        <v>582</v>
      </c>
      <c r="J811" s="36">
        <v>44809.06</v>
      </c>
    </row>
    <row r="812" spans="1:10" ht="15" thickTop="1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</row>
    <row r="813" spans="1:10" ht="14.25" customHeight="1" x14ac:dyDescent="0.2">
      <c r="A813" s="12" t="s">
        <v>173</v>
      </c>
      <c r="B813" s="12"/>
      <c r="C813" s="12"/>
      <c r="D813" s="12" t="s">
        <v>83</v>
      </c>
      <c r="E813" s="12"/>
      <c r="F813" s="159"/>
      <c r="G813" s="159"/>
      <c r="H813" s="13"/>
      <c r="I813" s="12"/>
      <c r="J813" s="14">
        <v>130846.77</v>
      </c>
    </row>
    <row r="814" spans="1:10" ht="30" customHeight="1" x14ac:dyDescent="0.2">
      <c r="A814" s="12" t="s">
        <v>174</v>
      </c>
      <c r="B814" s="12"/>
      <c r="C814" s="12"/>
      <c r="D814" s="12" t="s">
        <v>148</v>
      </c>
      <c r="E814" s="12"/>
      <c r="F814" s="159"/>
      <c r="G814" s="159"/>
      <c r="H814" s="13"/>
      <c r="I814" s="12"/>
      <c r="J814" s="14">
        <v>120101.57</v>
      </c>
    </row>
    <row r="815" spans="1:10" ht="0.95" customHeight="1" x14ac:dyDescent="0.2">
      <c r="A815" s="10" t="s">
        <v>175</v>
      </c>
      <c r="B815" s="11" t="s">
        <v>371</v>
      </c>
      <c r="C815" s="10" t="s">
        <v>372</v>
      </c>
      <c r="D815" s="10" t="s">
        <v>1</v>
      </c>
      <c r="E815" s="160" t="s">
        <v>556</v>
      </c>
      <c r="F815" s="160"/>
      <c r="G815" s="9" t="s">
        <v>2</v>
      </c>
      <c r="H815" s="11" t="s">
        <v>3</v>
      </c>
      <c r="I815" s="11" t="s">
        <v>373</v>
      </c>
      <c r="J815" s="11" t="s">
        <v>375</v>
      </c>
    </row>
    <row r="816" spans="1:10" ht="18" customHeight="1" x14ac:dyDescent="0.2">
      <c r="A816" s="29" t="s">
        <v>557</v>
      </c>
      <c r="B816" s="31" t="s">
        <v>451</v>
      </c>
      <c r="C816" s="29" t="s">
        <v>448</v>
      </c>
      <c r="D816" s="29" t="s">
        <v>176</v>
      </c>
      <c r="E816" s="161" t="s">
        <v>843</v>
      </c>
      <c r="F816" s="161"/>
      <c r="G816" s="30" t="s">
        <v>167</v>
      </c>
      <c r="H816" s="15">
        <v>1</v>
      </c>
      <c r="I816" s="32">
        <v>10.75</v>
      </c>
      <c r="J816" s="32">
        <v>10.75</v>
      </c>
    </row>
    <row r="817" spans="1:10" ht="24" customHeight="1" x14ac:dyDescent="0.2">
      <c r="A817" s="21" t="s">
        <v>602</v>
      </c>
      <c r="B817" s="23" t="s">
        <v>844</v>
      </c>
      <c r="C817" s="21" t="s">
        <v>448</v>
      </c>
      <c r="D817" s="21" t="s">
        <v>845</v>
      </c>
      <c r="E817" s="162" t="s">
        <v>846</v>
      </c>
      <c r="F817" s="162"/>
      <c r="G817" s="22" t="s">
        <v>562</v>
      </c>
      <c r="H817" s="17">
        <v>0.19</v>
      </c>
      <c r="I817" s="24">
        <v>2.97</v>
      </c>
      <c r="J817" s="24">
        <v>0.56430000000000002</v>
      </c>
    </row>
    <row r="818" spans="1:10" ht="24" customHeight="1" x14ac:dyDescent="0.2">
      <c r="A818" s="21" t="s">
        <v>602</v>
      </c>
      <c r="B818" s="23" t="s">
        <v>847</v>
      </c>
      <c r="C818" s="21" t="s">
        <v>448</v>
      </c>
      <c r="D818" s="21" t="s">
        <v>848</v>
      </c>
      <c r="E818" s="162" t="s">
        <v>846</v>
      </c>
      <c r="F818" s="162"/>
      <c r="G818" s="22" t="s">
        <v>562</v>
      </c>
      <c r="H818" s="17">
        <v>0.19</v>
      </c>
      <c r="I818" s="24">
        <v>2.91</v>
      </c>
      <c r="J818" s="24">
        <v>0.55289999999999995</v>
      </c>
    </row>
    <row r="819" spans="1:10" ht="24" customHeight="1" x14ac:dyDescent="0.2">
      <c r="A819" s="25" t="s">
        <v>558</v>
      </c>
      <c r="B819" s="27" t="s">
        <v>849</v>
      </c>
      <c r="C819" s="25" t="s">
        <v>448</v>
      </c>
      <c r="D819" s="25" t="s">
        <v>850</v>
      </c>
      <c r="E819" s="157" t="s">
        <v>567</v>
      </c>
      <c r="F819" s="157"/>
      <c r="G819" s="26" t="s">
        <v>70</v>
      </c>
      <c r="H819" s="18">
        <v>1.2E-2</v>
      </c>
      <c r="I819" s="28">
        <v>54.2</v>
      </c>
      <c r="J819" s="28">
        <v>0.65039999999999998</v>
      </c>
    </row>
    <row r="820" spans="1:10" ht="24" customHeight="1" x14ac:dyDescent="0.2">
      <c r="A820" s="25" t="s">
        <v>558</v>
      </c>
      <c r="B820" s="27" t="s">
        <v>851</v>
      </c>
      <c r="C820" s="25" t="s">
        <v>448</v>
      </c>
      <c r="D820" s="25" t="s">
        <v>852</v>
      </c>
      <c r="E820" s="157" t="s">
        <v>567</v>
      </c>
      <c r="F820" s="157"/>
      <c r="G820" s="26" t="s">
        <v>685</v>
      </c>
      <c r="H820" s="18">
        <v>4.0000000000000001E-3</v>
      </c>
      <c r="I820" s="28">
        <v>40</v>
      </c>
      <c r="J820" s="28">
        <v>0.16</v>
      </c>
    </row>
    <row r="821" spans="1:10" ht="24" customHeight="1" x14ac:dyDescent="0.2">
      <c r="A821" s="25" t="s">
        <v>558</v>
      </c>
      <c r="B821" s="27" t="s">
        <v>853</v>
      </c>
      <c r="C821" s="25" t="s">
        <v>382</v>
      </c>
      <c r="D821" s="25" t="s">
        <v>854</v>
      </c>
      <c r="E821" s="157" t="s">
        <v>561</v>
      </c>
      <c r="F821" s="157"/>
      <c r="G821" s="26" t="s">
        <v>23</v>
      </c>
      <c r="H821" s="18">
        <v>0.19</v>
      </c>
      <c r="I821" s="28">
        <v>17.41</v>
      </c>
      <c r="J821" s="28">
        <v>3.3079000000000001</v>
      </c>
    </row>
    <row r="822" spans="1:10" ht="24" customHeight="1" x14ac:dyDescent="0.2">
      <c r="A822" s="25" t="s">
        <v>558</v>
      </c>
      <c r="B822" s="27" t="s">
        <v>855</v>
      </c>
      <c r="C822" s="25" t="s">
        <v>382</v>
      </c>
      <c r="D822" s="25" t="s">
        <v>856</v>
      </c>
      <c r="E822" s="157" t="s">
        <v>561</v>
      </c>
      <c r="F822" s="157"/>
      <c r="G822" s="26" t="s">
        <v>23</v>
      </c>
      <c r="H822" s="18">
        <v>0.19</v>
      </c>
      <c r="I822" s="28">
        <v>12.73</v>
      </c>
      <c r="J822" s="28">
        <v>2.4186999999999999</v>
      </c>
    </row>
    <row r="823" spans="1:10" ht="24" customHeight="1" x14ac:dyDescent="0.2">
      <c r="A823" s="25" t="s">
        <v>558</v>
      </c>
      <c r="B823" s="27" t="s">
        <v>857</v>
      </c>
      <c r="C823" s="25" t="s">
        <v>382</v>
      </c>
      <c r="D823" s="25" t="s">
        <v>858</v>
      </c>
      <c r="E823" s="157" t="s">
        <v>567</v>
      </c>
      <c r="F823" s="157"/>
      <c r="G823" s="26" t="s">
        <v>151</v>
      </c>
      <c r="H823" s="18">
        <v>1</v>
      </c>
      <c r="I823" s="28">
        <v>3.1</v>
      </c>
      <c r="J823" s="28">
        <v>3.1</v>
      </c>
    </row>
    <row r="824" spans="1:10" x14ac:dyDescent="0.2">
      <c r="A824" s="35"/>
      <c r="B824" s="35"/>
      <c r="C824" s="35"/>
      <c r="D824" s="35"/>
      <c r="E824" s="35" t="s">
        <v>576</v>
      </c>
      <c r="F824" s="20">
        <v>5.73</v>
      </c>
      <c r="G824" s="35" t="s">
        <v>577</v>
      </c>
      <c r="H824" s="20">
        <v>0</v>
      </c>
      <c r="I824" s="35" t="s">
        <v>578</v>
      </c>
      <c r="J824" s="20">
        <v>5.73</v>
      </c>
    </row>
    <row r="825" spans="1:10" ht="14.25" customHeight="1" x14ac:dyDescent="0.2">
      <c r="A825" s="35"/>
      <c r="B825" s="35"/>
      <c r="C825" s="35"/>
      <c r="D825" s="35"/>
      <c r="E825" s="35" t="s">
        <v>579</v>
      </c>
      <c r="F825" s="20">
        <v>3.09815</v>
      </c>
      <c r="G825" s="35"/>
      <c r="H825" s="158" t="s">
        <v>580</v>
      </c>
      <c r="I825" s="158"/>
      <c r="J825" s="20">
        <v>13.85</v>
      </c>
    </row>
    <row r="826" spans="1:10" ht="30" customHeight="1" thickBot="1" x14ac:dyDescent="0.25">
      <c r="A826" s="33"/>
      <c r="B826" s="33"/>
      <c r="C826" s="33"/>
      <c r="D826" s="33"/>
      <c r="E826" s="33"/>
      <c r="F826" s="33"/>
      <c r="G826" s="33" t="s">
        <v>581</v>
      </c>
      <c r="H826" s="19">
        <v>2</v>
      </c>
      <c r="I826" s="33" t="s">
        <v>582</v>
      </c>
      <c r="J826" s="36">
        <v>27.7</v>
      </c>
    </row>
    <row r="827" spans="1:10" ht="0.95" customHeight="1" thickTop="1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</row>
    <row r="828" spans="1:10" ht="18" customHeight="1" x14ac:dyDescent="0.2">
      <c r="A828" s="10" t="s">
        <v>177</v>
      </c>
      <c r="B828" s="11" t="s">
        <v>371</v>
      </c>
      <c r="C828" s="10" t="s">
        <v>372</v>
      </c>
      <c r="D828" s="10" t="s">
        <v>1</v>
      </c>
      <c r="E828" s="160" t="s">
        <v>556</v>
      </c>
      <c r="F828" s="160"/>
      <c r="G828" s="9" t="s">
        <v>2</v>
      </c>
      <c r="H828" s="11" t="s">
        <v>3</v>
      </c>
      <c r="I828" s="11" t="s">
        <v>373</v>
      </c>
      <c r="J828" s="11" t="s">
        <v>375</v>
      </c>
    </row>
    <row r="829" spans="1:10" ht="24" customHeight="1" x14ac:dyDescent="0.2">
      <c r="A829" s="29" t="s">
        <v>557</v>
      </c>
      <c r="B829" s="31" t="s">
        <v>452</v>
      </c>
      <c r="C829" s="29" t="s">
        <v>448</v>
      </c>
      <c r="D829" s="29" t="s">
        <v>178</v>
      </c>
      <c r="E829" s="161" t="s">
        <v>843</v>
      </c>
      <c r="F829" s="161"/>
      <c r="G829" s="30" t="s">
        <v>167</v>
      </c>
      <c r="H829" s="15">
        <v>1</v>
      </c>
      <c r="I829" s="32">
        <v>12.45</v>
      </c>
      <c r="J829" s="32">
        <v>12.45</v>
      </c>
    </row>
    <row r="830" spans="1:10" ht="24" customHeight="1" x14ac:dyDescent="0.2">
      <c r="A830" s="21" t="s">
        <v>602</v>
      </c>
      <c r="B830" s="23" t="s">
        <v>844</v>
      </c>
      <c r="C830" s="21" t="s">
        <v>448</v>
      </c>
      <c r="D830" s="21" t="s">
        <v>845</v>
      </c>
      <c r="E830" s="162" t="s">
        <v>846</v>
      </c>
      <c r="F830" s="162"/>
      <c r="G830" s="22" t="s">
        <v>562</v>
      </c>
      <c r="H830" s="17">
        <v>0.18</v>
      </c>
      <c r="I830" s="24">
        <v>2.97</v>
      </c>
      <c r="J830" s="24">
        <v>0.53459999999999996</v>
      </c>
    </row>
    <row r="831" spans="1:10" ht="24" customHeight="1" x14ac:dyDescent="0.2">
      <c r="A831" s="21" t="s">
        <v>602</v>
      </c>
      <c r="B831" s="23" t="s">
        <v>847</v>
      </c>
      <c r="C831" s="21" t="s">
        <v>448</v>
      </c>
      <c r="D831" s="21" t="s">
        <v>848</v>
      </c>
      <c r="E831" s="162" t="s">
        <v>846</v>
      </c>
      <c r="F831" s="162"/>
      <c r="G831" s="22" t="s">
        <v>562</v>
      </c>
      <c r="H831" s="17">
        <v>0.18</v>
      </c>
      <c r="I831" s="24">
        <v>2.91</v>
      </c>
      <c r="J831" s="24">
        <v>0.52380000000000004</v>
      </c>
    </row>
    <row r="832" spans="1:10" ht="24" customHeight="1" x14ac:dyDescent="0.2">
      <c r="A832" s="25" t="s">
        <v>558</v>
      </c>
      <c r="B832" s="27" t="s">
        <v>849</v>
      </c>
      <c r="C832" s="25" t="s">
        <v>448</v>
      </c>
      <c r="D832" s="25" t="s">
        <v>850</v>
      </c>
      <c r="E832" s="157" t="s">
        <v>567</v>
      </c>
      <c r="F832" s="157"/>
      <c r="G832" s="26" t="s">
        <v>70</v>
      </c>
      <c r="H832" s="18">
        <v>8.0000000000000002E-3</v>
      </c>
      <c r="I832" s="28">
        <v>54.2</v>
      </c>
      <c r="J832" s="28">
        <v>0.43359999999999999</v>
      </c>
    </row>
    <row r="833" spans="1:10" ht="24" customHeight="1" x14ac:dyDescent="0.2">
      <c r="A833" s="25" t="s">
        <v>558</v>
      </c>
      <c r="B833" s="27" t="s">
        <v>851</v>
      </c>
      <c r="C833" s="25" t="s">
        <v>448</v>
      </c>
      <c r="D833" s="25" t="s">
        <v>852</v>
      </c>
      <c r="E833" s="157" t="s">
        <v>567</v>
      </c>
      <c r="F833" s="157"/>
      <c r="G833" s="26" t="s">
        <v>685</v>
      </c>
      <c r="H833" s="18">
        <v>7.0000000000000001E-3</v>
      </c>
      <c r="I833" s="28">
        <v>40</v>
      </c>
      <c r="J833" s="28">
        <v>0.28000000000000003</v>
      </c>
    </row>
    <row r="834" spans="1:10" ht="24" customHeight="1" x14ac:dyDescent="0.2">
      <c r="A834" s="25" t="s">
        <v>558</v>
      </c>
      <c r="B834" s="27" t="s">
        <v>859</v>
      </c>
      <c r="C834" s="25" t="s">
        <v>382</v>
      </c>
      <c r="D834" s="25" t="s">
        <v>860</v>
      </c>
      <c r="E834" s="157" t="s">
        <v>567</v>
      </c>
      <c r="F834" s="157"/>
      <c r="G834" s="26" t="s">
        <v>151</v>
      </c>
      <c r="H834" s="18">
        <v>1</v>
      </c>
      <c r="I834" s="28">
        <v>5.25</v>
      </c>
      <c r="J834" s="28">
        <v>5.25</v>
      </c>
    </row>
    <row r="835" spans="1:10" ht="24" customHeight="1" x14ac:dyDescent="0.2">
      <c r="A835" s="25" t="s">
        <v>558</v>
      </c>
      <c r="B835" s="27" t="s">
        <v>853</v>
      </c>
      <c r="C835" s="25" t="s">
        <v>382</v>
      </c>
      <c r="D835" s="25" t="s">
        <v>854</v>
      </c>
      <c r="E835" s="157" t="s">
        <v>561</v>
      </c>
      <c r="F835" s="157"/>
      <c r="G835" s="26" t="s">
        <v>23</v>
      </c>
      <c r="H835" s="18">
        <v>0.18</v>
      </c>
      <c r="I835" s="28">
        <v>17.41</v>
      </c>
      <c r="J835" s="28">
        <v>3.1337999999999999</v>
      </c>
    </row>
    <row r="836" spans="1:10" x14ac:dyDescent="0.2">
      <c r="A836" s="25" t="s">
        <v>558</v>
      </c>
      <c r="B836" s="27" t="s">
        <v>855</v>
      </c>
      <c r="C836" s="25" t="s">
        <v>382</v>
      </c>
      <c r="D836" s="25" t="s">
        <v>856</v>
      </c>
      <c r="E836" s="157" t="s">
        <v>561</v>
      </c>
      <c r="F836" s="157"/>
      <c r="G836" s="26" t="s">
        <v>23</v>
      </c>
      <c r="H836" s="18">
        <v>0.18</v>
      </c>
      <c r="I836" s="28">
        <v>12.73</v>
      </c>
      <c r="J836" s="28">
        <v>2.2913999999999999</v>
      </c>
    </row>
    <row r="837" spans="1:10" ht="14.25" customHeight="1" x14ac:dyDescent="0.2">
      <c r="A837" s="35"/>
      <c r="B837" s="35"/>
      <c r="C837" s="35"/>
      <c r="D837" s="35"/>
      <c r="E837" s="35" t="s">
        <v>576</v>
      </c>
      <c r="F837" s="20">
        <v>5.42</v>
      </c>
      <c r="G837" s="35" t="s">
        <v>577</v>
      </c>
      <c r="H837" s="20">
        <v>0</v>
      </c>
      <c r="I837" s="35" t="s">
        <v>578</v>
      </c>
      <c r="J837" s="20">
        <v>5.42</v>
      </c>
    </row>
    <row r="838" spans="1:10" ht="30" customHeight="1" x14ac:dyDescent="0.2">
      <c r="A838" s="35"/>
      <c r="B838" s="35"/>
      <c r="C838" s="35"/>
      <c r="D838" s="35"/>
      <c r="E838" s="35" t="s">
        <v>579</v>
      </c>
      <c r="F838" s="20">
        <v>3.5880899999999998</v>
      </c>
      <c r="G838" s="35"/>
      <c r="H838" s="158" t="s">
        <v>580</v>
      </c>
      <c r="I838" s="158"/>
      <c r="J838" s="20">
        <v>16.04</v>
      </c>
    </row>
    <row r="839" spans="1:10" ht="0.95" customHeight="1" thickBot="1" x14ac:dyDescent="0.25">
      <c r="A839" s="33"/>
      <c r="B839" s="33"/>
      <c r="C839" s="33"/>
      <c r="D839" s="33"/>
      <c r="E839" s="33"/>
      <c r="F839" s="33"/>
      <c r="G839" s="33" t="s">
        <v>581</v>
      </c>
      <c r="H839" s="19">
        <v>7</v>
      </c>
      <c r="I839" s="33" t="s">
        <v>582</v>
      </c>
      <c r="J839" s="36">
        <v>112.28</v>
      </c>
    </row>
    <row r="840" spans="1:10" ht="18" customHeight="1" thickTop="1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</row>
    <row r="841" spans="1:10" ht="24" customHeight="1" x14ac:dyDescent="0.2">
      <c r="A841" s="10" t="s">
        <v>179</v>
      </c>
      <c r="B841" s="11" t="s">
        <v>371</v>
      </c>
      <c r="C841" s="10" t="s">
        <v>372</v>
      </c>
      <c r="D841" s="10" t="s">
        <v>1</v>
      </c>
      <c r="E841" s="160" t="s">
        <v>556</v>
      </c>
      <c r="F841" s="160"/>
      <c r="G841" s="9" t="s">
        <v>2</v>
      </c>
      <c r="H841" s="11" t="s">
        <v>3</v>
      </c>
      <c r="I841" s="11" t="s">
        <v>373</v>
      </c>
      <c r="J841" s="11" t="s">
        <v>375</v>
      </c>
    </row>
    <row r="842" spans="1:10" ht="24" customHeight="1" x14ac:dyDescent="0.2">
      <c r="A842" s="29" t="s">
        <v>557</v>
      </c>
      <c r="B842" s="31" t="s">
        <v>453</v>
      </c>
      <c r="C842" s="29" t="s">
        <v>377</v>
      </c>
      <c r="D842" s="29" t="s">
        <v>180</v>
      </c>
      <c r="E842" s="161">
        <v>46.01</v>
      </c>
      <c r="F842" s="161"/>
      <c r="G842" s="30" t="s">
        <v>75</v>
      </c>
      <c r="H842" s="15">
        <v>1</v>
      </c>
      <c r="I842" s="32">
        <v>26.67</v>
      </c>
      <c r="J842" s="32">
        <v>26.67</v>
      </c>
    </row>
    <row r="843" spans="1:10" ht="24" customHeight="1" x14ac:dyDescent="0.2">
      <c r="A843" s="25" t="s">
        <v>558</v>
      </c>
      <c r="B843" s="27" t="s">
        <v>589</v>
      </c>
      <c r="C843" s="25" t="s">
        <v>377</v>
      </c>
      <c r="D843" s="25" t="s">
        <v>590</v>
      </c>
      <c r="E843" s="157" t="s">
        <v>561</v>
      </c>
      <c r="F843" s="157"/>
      <c r="G843" s="26" t="s">
        <v>562</v>
      </c>
      <c r="H843" s="18">
        <v>0.5</v>
      </c>
      <c r="I843" s="28">
        <v>19.86</v>
      </c>
      <c r="J843" s="28">
        <v>9.93</v>
      </c>
    </row>
    <row r="844" spans="1:10" ht="24" customHeight="1" x14ac:dyDescent="0.2">
      <c r="A844" s="25" t="s">
        <v>558</v>
      </c>
      <c r="B844" s="27" t="s">
        <v>591</v>
      </c>
      <c r="C844" s="25" t="s">
        <v>377</v>
      </c>
      <c r="D844" s="25" t="s">
        <v>592</v>
      </c>
      <c r="E844" s="157" t="s">
        <v>561</v>
      </c>
      <c r="F844" s="157"/>
      <c r="G844" s="26" t="s">
        <v>562</v>
      </c>
      <c r="H844" s="18">
        <v>0.5</v>
      </c>
      <c r="I844" s="28">
        <v>13.62</v>
      </c>
      <c r="J844" s="28">
        <v>6.81</v>
      </c>
    </row>
    <row r="845" spans="1:10" ht="24" customHeight="1" x14ac:dyDescent="0.2">
      <c r="A845" s="25" t="s">
        <v>558</v>
      </c>
      <c r="B845" s="27" t="s">
        <v>861</v>
      </c>
      <c r="C845" s="25" t="s">
        <v>377</v>
      </c>
      <c r="D845" s="25" t="s">
        <v>862</v>
      </c>
      <c r="E845" s="157" t="s">
        <v>567</v>
      </c>
      <c r="F845" s="157"/>
      <c r="G845" s="26" t="s">
        <v>70</v>
      </c>
      <c r="H845" s="18">
        <v>4.0000000000000001E-3</v>
      </c>
      <c r="I845" s="28">
        <v>54.05</v>
      </c>
      <c r="J845" s="28">
        <v>0.2162</v>
      </c>
    </row>
    <row r="846" spans="1:10" ht="24" customHeight="1" x14ac:dyDescent="0.2">
      <c r="A846" s="25" t="s">
        <v>558</v>
      </c>
      <c r="B846" s="27" t="s">
        <v>863</v>
      </c>
      <c r="C846" s="25" t="s">
        <v>377</v>
      </c>
      <c r="D846" s="25" t="s">
        <v>864</v>
      </c>
      <c r="E846" s="157" t="s">
        <v>567</v>
      </c>
      <c r="F846" s="157"/>
      <c r="G846" s="26" t="s">
        <v>167</v>
      </c>
      <c r="H846" s="18">
        <v>0.06</v>
      </c>
      <c r="I846" s="28">
        <v>1.35</v>
      </c>
      <c r="J846" s="28">
        <v>8.1000000000000003E-2</v>
      </c>
    </row>
    <row r="847" spans="1:10" ht="24" customHeight="1" x14ac:dyDescent="0.2">
      <c r="A847" s="25" t="s">
        <v>558</v>
      </c>
      <c r="B847" s="27" t="s">
        <v>865</v>
      </c>
      <c r="C847" s="25" t="s">
        <v>377</v>
      </c>
      <c r="D847" s="25" t="s">
        <v>866</v>
      </c>
      <c r="E847" s="157" t="s">
        <v>567</v>
      </c>
      <c r="F847" s="157"/>
      <c r="G847" s="26" t="s">
        <v>75</v>
      </c>
      <c r="H847" s="18">
        <v>1.5</v>
      </c>
      <c r="I847" s="28">
        <v>6.32</v>
      </c>
      <c r="J847" s="28">
        <v>9.48</v>
      </c>
    </row>
    <row r="848" spans="1:10" ht="38.25" x14ac:dyDescent="0.2">
      <c r="A848" s="25" t="s">
        <v>558</v>
      </c>
      <c r="B848" s="27" t="s">
        <v>867</v>
      </c>
      <c r="C848" s="25" t="s">
        <v>377</v>
      </c>
      <c r="D848" s="25" t="s">
        <v>868</v>
      </c>
      <c r="E848" s="157" t="s">
        <v>567</v>
      </c>
      <c r="F848" s="157"/>
      <c r="G848" s="26" t="s">
        <v>685</v>
      </c>
      <c r="H848" s="18">
        <v>5.4999999999999997E-3</v>
      </c>
      <c r="I848" s="28">
        <v>27.73</v>
      </c>
      <c r="J848" s="28">
        <v>0.15251500000000001</v>
      </c>
    </row>
    <row r="849" spans="1:10" ht="14.25" customHeight="1" x14ac:dyDescent="0.2">
      <c r="A849" s="35"/>
      <c r="B849" s="35"/>
      <c r="C849" s="35"/>
      <c r="D849" s="35"/>
      <c r="E849" s="35" t="s">
        <v>576</v>
      </c>
      <c r="F849" s="20">
        <v>16.739999999999998</v>
      </c>
      <c r="G849" s="35" t="s">
        <v>577</v>
      </c>
      <c r="H849" s="20">
        <v>0</v>
      </c>
      <c r="I849" s="35" t="s">
        <v>578</v>
      </c>
      <c r="J849" s="20">
        <v>16.739999999999998</v>
      </c>
    </row>
    <row r="850" spans="1:10" ht="30" customHeight="1" x14ac:dyDescent="0.2">
      <c r="A850" s="35"/>
      <c r="B850" s="35"/>
      <c r="C850" s="35"/>
      <c r="D850" s="35"/>
      <c r="E850" s="35" t="s">
        <v>579</v>
      </c>
      <c r="F850" s="20">
        <v>7.6862940000000002</v>
      </c>
      <c r="G850" s="35"/>
      <c r="H850" s="158" t="s">
        <v>580</v>
      </c>
      <c r="I850" s="158"/>
      <c r="J850" s="20">
        <v>34.36</v>
      </c>
    </row>
    <row r="851" spans="1:10" ht="0.95" customHeight="1" thickBot="1" x14ac:dyDescent="0.25">
      <c r="A851" s="33"/>
      <c r="B851" s="33"/>
      <c r="C851" s="33"/>
      <c r="D851" s="33"/>
      <c r="E851" s="33"/>
      <c r="F851" s="33"/>
      <c r="G851" s="33" t="s">
        <v>581</v>
      </c>
      <c r="H851" s="19">
        <v>12</v>
      </c>
      <c r="I851" s="33" t="s">
        <v>582</v>
      </c>
      <c r="J851" s="36">
        <v>412.32</v>
      </c>
    </row>
    <row r="852" spans="1:10" ht="18" customHeight="1" thickTop="1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</row>
    <row r="853" spans="1:10" ht="36" customHeight="1" x14ac:dyDescent="0.2">
      <c r="A853" s="10" t="s">
        <v>181</v>
      </c>
      <c r="B853" s="11" t="s">
        <v>371</v>
      </c>
      <c r="C853" s="10" t="s">
        <v>372</v>
      </c>
      <c r="D853" s="10" t="s">
        <v>1</v>
      </c>
      <c r="E853" s="160" t="s">
        <v>556</v>
      </c>
      <c r="F853" s="160"/>
      <c r="G853" s="9" t="s">
        <v>2</v>
      </c>
      <c r="H853" s="11" t="s">
        <v>3</v>
      </c>
      <c r="I853" s="11" t="s">
        <v>373</v>
      </c>
      <c r="J853" s="11" t="s">
        <v>375</v>
      </c>
    </row>
    <row r="854" spans="1:10" ht="60" customHeight="1" x14ac:dyDescent="0.2">
      <c r="A854" s="29" t="s">
        <v>557</v>
      </c>
      <c r="B854" s="31" t="s">
        <v>454</v>
      </c>
      <c r="C854" s="29" t="s">
        <v>377</v>
      </c>
      <c r="D854" s="29" t="s">
        <v>182</v>
      </c>
      <c r="E854" s="161">
        <v>46.01</v>
      </c>
      <c r="F854" s="161"/>
      <c r="G854" s="30" t="s">
        <v>75</v>
      </c>
      <c r="H854" s="15">
        <v>1</v>
      </c>
      <c r="I854" s="32">
        <v>76.34</v>
      </c>
      <c r="J854" s="32">
        <v>76.34</v>
      </c>
    </row>
    <row r="855" spans="1:10" ht="60" customHeight="1" x14ac:dyDescent="0.2">
      <c r="A855" s="25" t="s">
        <v>558</v>
      </c>
      <c r="B855" s="27" t="s">
        <v>589</v>
      </c>
      <c r="C855" s="25" t="s">
        <v>377</v>
      </c>
      <c r="D855" s="25" t="s">
        <v>590</v>
      </c>
      <c r="E855" s="157" t="s">
        <v>561</v>
      </c>
      <c r="F855" s="157"/>
      <c r="G855" s="26" t="s">
        <v>562</v>
      </c>
      <c r="H855" s="18">
        <v>1</v>
      </c>
      <c r="I855" s="28">
        <v>19.86</v>
      </c>
      <c r="J855" s="28">
        <v>19.86</v>
      </c>
    </row>
    <row r="856" spans="1:10" ht="36" customHeight="1" x14ac:dyDescent="0.2">
      <c r="A856" s="25" t="s">
        <v>558</v>
      </c>
      <c r="B856" s="27" t="s">
        <v>591</v>
      </c>
      <c r="C856" s="25" t="s">
        <v>377</v>
      </c>
      <c r="D856" s="25" t="s">
        <v>592</v>
      </c>
      <c r="E856" s="157" t="s">
        <v>561</v>
      </c>
      <c r="F856" s="157"/>
      <c r="G856" s="26" t="s">
        <v>562</v>
      </c>
      <c r="H856" s="18">
        <v>1</v>
      </c>
      <c r="I856" s="28">
        <v>13.62</v>
      </c>
      <c r="J856" s="28">
        <v>13.62</v>
      </c>
    </row>
    <row r="857" spans="1:10" ht="36" customHeight="1" x14ac:dyDescent="0.2">
      <c r="A857" s="25" t="s">
        <v>558</v>
      </c>
      <c r="B857" s="27" t="s">
        <v>861</v>
      </c>
      <c r="C857" s="25" t="s">
        <v>377</v>
      </c>
      <c r="D857" s="25" t="s">
        <v>862</v>
      </c>
      <c r="E857" s="157" t="s">
        <v>567</v>
      </c>
      <c r="F857" s="157"/>
      <c r="G857" s="26" t="s">
        <v>70</v>
      </c>
      <c r="H857" s="18">
        <v>0.02</v>
      </c>
      <c r="I857" s="28">
        <v>54.05</v>
      </c>
      <c r="J857" s="28">
        <v>1.081</v>
      </c>
    </row>
    <row r="858" spans="1:10" ht="36" customHeight="1" x14ac:dyDescent="0.2">
      <c r="A858" s="25" t="s">
        <v>558</v>
      </c>
      <c r="B858" s="27" t="s">
        <v>863</v>
      </c>
      <c r="C858" s="25" t="s">
        <v>377</v>
      </c>
      <c r="D858" s="25" t="s">
        <v>864</v>
      </c>
      <c r="E858" s="157" t="s">
        <v>567</v>
      </c>
      <c r="F858" s="157"/>
      <c r="G858" s="26" t="s">
        <v>167</v>
      </c>
      <c r="H858" s="18">
        <v>0.11</v>
      </c>
      <c r="I858" s="28">
        <v>1.35</v>
      </c>
      <c r="J858" s="28">
        <v>0.14849999999999999</v>
      </c>
    </row>
    <row r="859" spans="1:10" ht="36" customHeight="1" x14ac:dyDescent="0.2">
      <c r="A859" s="25" t="s">
        <v>558</v>
      </c>
      <c r="B859" s="27" t="s">
        <v>869</v>
      </c>
      <c r="C859" s="25" t="s">
        <v>377</v>
      </c>
      <c r="D859" s="25" t="s">
        <v>870</v>
      </c>
      <c r="E859" s="157" t="s">
        <v>567</v>
      </c>
      <c r="F859" s="157"/>
      <c r="G859" s="26" t="s">
        <v>75</v>
      </c>
      <c r="H859" s="18">
        <v>1.3</v>
      </c>
      <c r="I859" s="28">
        <v>31.38</v>
      </c>
      <c r="J859" s="28">
        <v>40.793999999999997</v>
      </c>
    </row>
    <row r="860" spans="1:10" ht="36" customHeight="1" x14ac:dyDescent="0.2">
      <c r="A860" s="25" t="s">
        <v>558</v>
      </c>
      <c r="B860" s="27" t="s">
        <v>867</v>
      </c>
      <c r="C860" s="25" t="s">
        <v>377</v>
      </c>
      <c r="D860" s="25" t="s">
        <v>868</v>
      </c>
      <c r="E860" s="157" t="s">
        <v>567</v>
      </c>
      <c r="F860" s="157"/>
      <c r="G860" s="26" t="s">
        <v>685</v>
      </c>
      <c r="H860" s="18">
        <v>0.03</v>
      </c>
      <c r="I860" s="28">
        <v>27.73</v>
      </c>
      <c r="J860" s="28">
        <v>0.83189999999999997</v>
      </c>
    </row>
    <row r="861" spans="1:10" ht="24" customHeight="1" x14ac:dyDescent="0.2">
      <c r="A861" s="35"/>
      <c r="B861" s="35"/>
      <c r="C861" s="35"/>
      <c r="D861" s="35"/>
      <c r="E861" s="35" t="s">
        <v>576</v>
      </c>
      <c r="F861" s="20">
        <v>33.479999999999997</v>
      </c>
      <c r="G861" s="35" t="s">
        <v>577</v>
      </c>
      <c r="H861" s="20">
        <v>0</v>
      </c>
      <c r="I861" s="35" t="s">
        <v>578</v>
      </c>
      <c r="J861" s="20">
        <v>33.479999999999997</v>
      </c>
    </row>
    <row r="862" spans="1:10" ht="24" customHeight="1" x14ac:dyDescent="0.2">
      <c r="A862" s="35"/>
      <c r="B862" s="35"/>
      <c r="C862" s="35"/>
      <c r="D862" s="35"/>
      <c r="E862" s="35" t="s">
        <v>579</v>
      </c>
      <c r="F862" s="20">
        <v>22.001187999999999</v>
      </c>
      <c r="G862" s="35"/>
      <c r="H862" s="158" t="s">
        <v>580</v>
      </c>
      <c r="I862" s="158"/>
      <c r="J862" s="20">
        <v>98.34</v>
      </c>
    </row>
    <row r="863" spans="1:10" ht="24" customHeight="1" thickBot="1" x14ac:dyDescent="0.25">
      <c r="A863" s="33"/>
      <c r="B863" s="33"/>
      <c r="C863" s="33"/>
      <c r="D863" s="33"/>
      <c r="E863" s="33"/>
      <c r="F863" s="33"/>
      <c r="G863" s="33" t="s">
        <v>581</v>
      </c>
      <c r="H863" s="19">
        <v>18</v>
      </c>
      <c r="I863" s="33" t="s">
        <v>582</v>
      </c>
      <c r="J863" s="36">
        <v>1770.12</v>
      </c>
    </row>
    <row r="864" spans="1:10" ht="15" thickTop="1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</row>
    <row r="865" spans="1:10" ht="14.25" customHeight="1" x14ac:dyDescent="0.2">
      <c r="A865" s="10" t="s">
        <v>183</v>
      </c>
      <c r="B865" s="11" t="s">
        <v>371</v>
      </c>
      <c r="C865" s="10" t="s">
        <v>372</v>
      </c>
      <c r="D865" s="10" t="s">
        <v>1</v>
      </c>
      <c r="E865" s="160" t="s">
        <v>556</v>
      </c>
      <c r="F865" s="160"/>
      <c r="G865" s="9" t="s">
        <v>2</v>
      </c>
      <c r="H865" s="11" t="s">
        <v>3</v>
      </c>
      <c r="I865" s="11" t="s">
        <v>373</v>
      </c>
      <c r="J865" s="11" t="s">
        <v>375</v>
      </c>
    </row>
    <row r="866" spans="1:10" ht="30" customHeight="1" x14ac:dyDescent="0.2">
      <c r="A866" s="29" t="s">
        <v>557</v>
      </c>
      <c r="B866" s="31" t="s">
        <v>455</v>
      </c>
      <c r="C866" s="29" t="s">
        <v>377</v>
      </c>
      <c r="D866" s="29" t="s">
        <v>184</v>
      </c>
      <c r="E866" s="161">
        <v>46.01</v>
      </c>
      <c r="F866" s="161"/>
      <c r="G866" s="30" t="s">
        <v>75</v>
      </c>
      <c r="H866" s="15">
        <v>1</v>
      </c>
      <c r="I866" s="32">
        <v>48.38</v>
      </c>
      <c r="J866" s="32">
        <v>48.38</v>
      </c>
    </row>
    <row r="867" spans="1:10" ht="0.95" customHeight="1" x14ac:dyDescent="0.2">
      <c r="A867" s="25" t="s">
        <v>558</v>
      </c>
      <c r="B867" s="27" t="s">
        <v>589</v>
      </c>
      <c r="C867" s="25" t="s">
        <v>377</v>
      </c>
      <c r="D867" s="25" t="s">
        <v>590</v>
      </c>
      <c r="E867" s="157" t="s">
        <v>561</v>
      </c>
      <c r="F867" s="157"/>
      <c r="G867" s="26" t="s">
        <v>562</v>
      </c>
      <c r="H867" s="18">
        <v>0.7</v>
      </c>
      <c r="I867" s="28">
        <v>19.86</v>
      </c>
      <c r="J867" s="28">
        <v>13.901999999999999</v>
      </c>
    </row>
    <row r="868" spans="1:10" ht="18" customHeight="1" x14ac:dyDescent="0.2">
      <c r="A868" s="25" t="s">
        <v>558</v>
      </c>
      <c r="B868" s="27" t="s">
        <v>591</v>
      </c>
      <c r="C868" s="25" t="s">
        <v>377</v>
      </c>
      <c r="D868" s="25" t="s">
        <v>592</v>
      </c>
      <c r="E868" s="157" t="s">
        <v>561</v>
      </c>
      <c r="F868" s="157"/>
      <c r="G868" s="26" t="s">
        <v>562</v>
      </c>
      <c r="H868" s="18">
        <v>0.7</v>
      </c>
      <c r="I868" s="28">
        <v>13.62</v>
      </c>
      <c r="J868" s="28">
        <v>9.5340000000000007</v>
      </c>
    </row>
    <row r="869" spans="1:10" ht="24" customHeight="1" x14ac:dyDescent="0.2">
      <c r="A869" s="25" t="s">
        <v>558</v>
      </c>
      <c r="B869" s="27" t="s">
        <v>861</v>
      </c>
      <c r="C869" s="25" t="s">
        <v>377</v>
      </c>
      <c r="D869" s="25" t="s">
        <v>862</v>
      </c>
      <c r="E869" s="157" t="s">
        <v>567</v>
      </c>
      <c r="F869" s="157"/>
      <c r="G869" s="26" t="s">
        <v>70</v>
      </c>
      <c r="H869" s="18">
        <v>0.01</v>
      </c>
      <c r="I869" s="28">
        <v>54.05</v>
      </c>
      <c r="J869" s="28">
        <v>0.54049999999999998</v>
      </c>
    </row>
    <row r="870" spans="1:10" ht="38.25" x14ac:dyDescent="0.2">
      <c r="A870" s="25" t="s">
        <v>558</v>
      </c>
      <c r="B870" s="27" t="s">
        <v>863</v>
      </c>
      <c r="C870" s="25" t="s">
        <v>377</v>
      </c>
      <c r="D870" s="25" t="s">
        <v>864</v>
      </c>
      <c r="E870" s="157" t="s">
        <v>567</v>
      </c>
      <c r="F870" s="157"/>
      <c r="G870" s="26" t="s">
        <v>167</v>
      </c>
      <c r="H870" s="18">
        <v>0.09</v>
      </c>
      <c r="I870" s="28">
        <v>1.35</v>
      </c>
      <c r="J870" s="28">
        <v>0.1215</v>
      </c>
    </row>
    <row r="871" spans="1:10" ht="14.25" customHeight="1" x14ac:dyDescent="0.2">
      <c r="A871" s="25" t="s">
        <v>558</v>
      </c>
      <c r="B871" s="27" t="s">
        <v>871</v>
      </c>
      <c r="C871" s="25" t="s">
        <v>377</v>
      </c>
      <c r="D871" s="25" t="s">
        <v>872</v>
      </c>
      <c r="E871" s="157" t="s">
        <v>567</v>
      </c>
      <c r="F871" s="157"/>
      <c r="G871" s="26" t="s">
        <v>75</v>
      </c>
      <c r="H871" s="18">
        <v>1.4</v>
      </c>
      <c r="I871" s="28">
        <v>17.05</v>
      </c>
      <c r="J871" s="28">
        <v>23.87</v>
      </c>
    </row>
    <row r="872" spans="1:10" ht="30" customHeight="1" x14ac:dyDescent="0.2">
      <c r="A872" s="25" t="s">
        <v>558</v>
      </c>
      <c r="B872" s="27" t="s">
        <v>867</v>
      </c>
      <c r="C872" s="25" t="s">
        <v>377</v>
      </c>
      <c r="D872" s="25" t="s">
        <v>868</v>
      </c>
      <c r="E872" s="157" t="s">
        <v>567</v>
      </c>
      <c r="F872" s="157"/>
      <c r="G872" s="26" t="s">
        <v>685</v>
      </c>
      <c r="H872" s="18">
        <v>1.4999999999999999E-2</v>
      </c>
      <c r="I872" s="28">
        <v>27.73</v>
      </c>
      <c r="J872" s="28">
        <v>0.41594999999999999</v>
      </c>
    </row>
    <row r="873" spans="1:10" ht="0.95" customHeight="1" x14ac:dyDescent="0.2">
      <c r="A873" s="35"/>
      <c r="B873" s="35"/>
      <c r="C873" s="35"/>
      <c r="D873" s="35"/>
      <c r="E873" s="35" t="s">
        <v>576</v>
      </c>
      <c r="F873" s="20">
        <v>23.43</v>
      </c>
      <c r="G873" s="35" t="s">
        <v>577</v>
      </c>
      <c r="H873" s="20">
        <v>0</v>
      </c>
      <c r="I873" s="35" t="s">
        <v>578</v>
      </c>
      <c r="J873" s="20">
        <v>23.43</v>
      </c>
    </row>
    <row r="874" spans="1:10" ht="18" customHeight="1" x14ac:dyDescent="0.2">
      <c r="A874" s="35"/>
      <c r="B874" s="35"/>
      <c r="C874" s="35"/>
      <c r="D874" s="35"/>
      <c r="E874" s="35" t="s">
        <v>579</v>
      </c>
      <c r="F874" s="20">
        <v>13.943116</v>
      </c>
      <c r="G874" s="35"/>
      <c r="H874" s="158" t="s">
        <v>580</v>
      </c>
      <c r="I874" s="158"/>
      <c r="J874" s="20">
        <v>62.32</v>
      </c>
    </row>
    <row r="875" spans="1:10" ht="24" customHeight="1" thickBot="1" x14ac:dyDescent="0.25">
      <c r="A875" s="33"/>
      <c r="B875" s="33"/>
      <c r="C875" s="33"/>
      <c r="D875" s="33"/>
      <c r="E875" s="33"/>
      <c r="F875" s="33"/>
      <c r="G875" s="33" t="s">
        <v>581</v>
      </c>
      <c r="H875" s="19">
        <v>30</v>
      </c>
      <c r="I875" s="33" t="s">
        <v>582</v>
      </c>
      <c r="J875" s="36">
        <v>1869.6</v>
      </c>
    </row>
    <row r="876" spans="1:10" ht="15" thickTop="1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</row>
    <row r="877" spans="1:10" ht="14.25" customHeight="1" x14ac:dyDescent="0.2">
      <c r="A877" s="10" t="s">
        <v>185</v>
      </c>
      <c r="B877" s="11" t="s">
        <v>371</v>
      </c>
      <c r="C877" s="10" t="s">
        <v>372</v>
      </c>
      <c r="D877" s="10" t="s">
        <v>1</v>
      </c>
      <c r="E877" s="160" t="s">
        <v>556</v>
      </c>
      <c r="F877" s="160"/>
      <c r="G877" s="9" t="s">
        <v>2</v>
      </c>
      <c r="H877" s="11" t="s">
        <v>3</v>
      </c>
      <c r="I877" s="11" t="s">
        <v>373</v>
      </c>
      <c r="J877" s="11" t="s">
        <v>375</v>
      </c>
    </row>
    <row r="878" spans="1:10" ht="30" customHeight="1" x14ac:dyDescent="0.2">
      <c r="A878" s="29" t="s">
        <v>557</v>
      </c>
      <c r="B878" s="31" t="s">
        <v>456</v>
      </c>
      <c r="C878" s="29" t="s">
        <v>382</v>
      </c>
      <c r="D878" s="29" t="s">
        <v>186</v>
      </c>
      <c r="E878" s="161" t="s">
        <v>873</v>
      </c>
      <c r="F878" s="161"/>
      <c r="G878" s="30" t="s">
        <v>151</v>
      </c>
      <c r="H878" s="15">
        <v>1</v>
      </c>
      <c r="I878" s="32">
        <v>610.70000000000005</v>
      </c>
      <c r="J878" s="32">
        <v>610.70000000000005</v>
      </c>
    </row>
    <row r="879" spans="1:10" ht="0.95" customHeight="1" x14ac:dyDescent="0.2">
      <c r="A879" s="21" t="s">
        <v>602</v>
      </c>
      <c r="B879" s="23" t="s">
        <v>759</v>
      </c>
      <c r="C879" s="21" t="s">
        <v>382</v>
      </c>
      <c r="D879" s="21" t="s">
        <v>760</v>
      </c>
      <c r="E879" s="162" t="s">
        <v>689</v>
      </c>
      <c r="F879" s="162"/>
      <c r="G879" s="22" t="s">
        <v>690</v>
      </c>
      <c r="H879" s="17">
        <v>1.3599999999999999E-2</v>
      </c>
      <c r="I879" s="24">
        <v>93.87</v>
      </c>
      <c r="J879" s="24">
        <v>1.276632</v>
      </c>
    </row>
    <row r="880" spans="1:10" ht="18" customHeight="1" x14ac:dyDescent="0.2">
      <c r="A880" s="21" t="s">
        <v>602</v>
      </c>
      <c r="B880" s="23" t="s">
        <v>761</v>
      </c>
      <c r="C880" s="21" t="s">
        <v>382</v>
      </c>
      <c r="D880" s="21" t="s">
        <v>762</v>
      </c>
      <c r="E880" s="162" t="s">
        <v>689</v>
      </c>
      <c r="F880" s="162"/>
      <c r="G880" s="22" t="s">
        <v>693</v>
      </c>
      <c r="H880" s="17">
        <v>4.5600000000000002E-2</v>
      </c>
      <c r="I880" s="24">
        <v>44.26</v>
      </c>
      <c r="J880" s="24">
        <v>2.018256</v>
      </c>
    </row>
    <row r="881" spans="1:10" ht="24" customHeight="1" x14ac:dyDescent="0.2">
      <c r="A881" s="21" t="s">
        <v>602</v>
      </c>
      <c r="B881" s="23" t="s">
        <v>874</v>
      </c>
      <c r="C881" s="21" t="s">
        <v>382</v>
      </c>
      <c r="D881" s="21" t="s">
        <v>875</v>
      </c>
      <c r="E881" s="162" t="s">
        <v>876</v>
      </c>
      <c r="F881" s="162"/>
      <c r="G881" s="22" t="s">
        <v>34</v>
      </c>
      <c r="H881" s="17">
        <v>0.1163</v>
      </c>
      <c r="I881" s="24">
        <v>258.83</v>
      </c>
      <c r="J881" s="24">
        <v>30.101928999999998</v>
      </c>
    </row>
    <row r="882" spans="1:10" ht="25.5" x14ac:dyDescent="0.2">
      <c r="A882" s="21" t="s">
        <v>602</v>
      </c>
      <c r="B882" s="23" t="s">
        <v>877</v>
      </c>
      <c r="C882" s="21" t="s">
        <v>382</v>
      </c>
      <c r="D882" s="21" t="s">
        <v>878</v>
      </c>
      <c r="E882" s="162" t="s">
        <v>876</v>
      </c>
      <c r="F882" s="162"/>
      <c r="G882" s="22" t="s">
        <v>34</v>
      </c>
      <c r="H882" s="17">
        <v>7.0000000000000007E-2</v>
      </c>
      <c r="I882" s="24">
        <v>1745.82</v>
      </c>
      <c r="J882" s="24">
        <v>122.20740000000001</v>
      </c>
    </row>
    <row r="883" spans="1:10" ht="14.25" customHeight="1" x14ac:dyDescent="0.2">
      <c r="A883" s="21" t="s">
        <v>602</v>
      </c>
      <c r="B883" s="23" t="s">
        <v>879</v>
      </c>
      <c r="C883" s="21" t="s">
        <v>382</v>
      </c>
      <c r="D883" s="21" t="s">
        <v>880</v>
      </c>
      <c r="E883" s="162" t="s">
        <v>686</v>
      </c>
      <c r="F883" s="162"/>
      <c r="G883" s="22" t="s">
        <v>10</v>
      </c>
      <c r="H883" s="17">
        <v>1.21</v>
      </c>
      <c r="I883" s="24">
        <v>2.65</v>
      </c>
      <c r="J883" s="24">
        <v>3.2065000000000001</v>
      </c>
    </row>
    <row r="884" spans="1:10" ht="30" customHeight="1" x14ac:dyDescent="0.2">
      <c r="A884" s="21" t="s">
        <v>602</v>
      </c>
      <c r="B884" s="23" t="s">
        <v>881</v>
      </c>
      <c r="C884" s="21" t="s">
        <v>382</v>
      </c>
      <c r="D884" s="21" t="s">
        <v>882</v>
      </c>
      <c r="E884" s="162" t="s">
        <v>605</v>
      </c>
      <c r="F884" s="162"/>
      <c r="G884" s="22" t="s">
        <v>34</v>
      </c>
      <c r="H884" s="17">
        <v>1.6999999999999999E-3</v>
      </c>
      <c r="I884" s="24">
        <v>293.58</v>
      </c>
      <c r="J884" s="24">
        <v>0.49908599999999997</v>
      </c>
    </row>
    <row r="885" spans="1:10" ht="0.95" customHeight="1" x14ac:dyDescent="0.2">
      <c r="A885" s="21" t="s">
        <v>602</v>
      </c>
      <c r="B885" s="23" t="s">
        <v>883</v>
      </c>
      <c r="C885" s="21" t="s">
        <v>382</v>
      </c>
      <c r="D885" s="21" t="s">
        <v>884</v>
      </c>
      <c r="E885" s="162" t="s">
        <v>605</v>
      </c>
      <c r="F885" s="162"/>
      <c r="G885" s="22" t="s">
        <v>34</v>
      </c>
      <c r="H885" s="17">
        <v>0.1585</v>
      </c>
      <c r="I885" s="24">
        <v>421.97</v>
      </c>
      <c r="J885" s="24">
        <v>66.882244999999998</v>
      </c>
    </row>
    <row r="886" spans="1:10" ht="18" customHeight="1" x14ac:dyDescent="0.2">
      <c r="A886" s="21" t="s">
        <v>602</v>
      </c>
      <c r="B886" s="23" t="s">
        <v>694</v>
      </c>
      <c r="C886" s="21" t="s">
        <v>382</v>
      </c>
      <c r="D886" s="21" t="s">
        <v>695</v>
      </c>
      <c r="E886" s="162" t="s">
        <v>605</v>
      </c>
      <c r="F886" s="162"/>
      <c r="G886" s="22" t="s">
        <v>23</v>
      </c>
      <c r="H886" s="17">
        <v>8.1328999999999994</v>
      </c>
      <c r="I886" s="24">
        <v>21.68</v>
      </c>
      <c r="J886" s="24">
        <v>176.32127199999999</v>
      </c>
    </row>
    <row r="887" spans="1:10" ht="24" customHeight="1" x14ac:dyDescent="0.2">
      <c r="A887" s="21" t="s">
        <v>602</v>
      </c>
      <c r="B887" s="23" t="s">
        <v>696</v>
      </c>
      <c r="C887" s="21" t="s">
        <v>382</v>
      </c>
      <c r="D887" s="21" t="s">
        <v>697</v>
      </c>
      <c r="E887" s="162" t="s">
        <v>605</v>
      </c>
      <c r="F887" s="162"/>
      <c r="G887" s="22" t="s">
        <v>23</v>
      </c>
      <c r="H887" s="17">
        <v>8.1328999999999994</v>
      </c>
      <c r="I887" s="24">
        <v>18.04</v>
      </c>
      <c r="J887" s="24">
        <v>146.71751599999999</v>
      </c>
    </row>
    <row r="888" spans="1:10" ht="24" customHeight="1" x14ac:dyDescent="0.2">
      <c r="A888" s="25" t="s">
        <v>558</v>
      </c>
      <c r="B888" s="27" t="s">
        <v>885</v>
      </c>
      <c r="C888" s="25" t="s">
        <v>382</v>
      </c>
      <c r="D888" s="25" t="s">
        <v>886</v>
      </c>
      <c r="E888" s="157" t="s">
        <v>567</v>
      </c>
      <c r="F888" s="157"/>
      <c r="G888" s="26" t="s">
        <v>151</v>
      </c>
      <c r="H888" s="18">
        <v>211.95599999999999</v>
      </c>
      <c r="I888" s="28">
        <v>0.28999999999999998</v>
      </c>
      <c r="J888" s="28">
        <v>61.467239999999997</v>
      </c>
    </row>
    <row r="889" spans="1:10" ht="24" customHeight="1" x14ac:dyDescent="0.2">
      <c r="A889" s="35"/>
      <c r="B889" s="35"/>
      <c r="C889" s="35"/>
      <c r="D889" s="35"/>
      <c r="E889" s="35" t="s">
        <v>576</v>
      </c>
      <c r="F889" s="20">
        <v>326.27</v>
      </c>
      <c r="G889" s="35" t="s">
        <v>577</v>
      </c>
      <c r="H889" s="20">
        <v>0.01</v>
      </c>
      <c r="I889" s="35" t="s">
        <v>578</v>
      </c>
      <c r="J889" s="20">
        <v>326.27999999999997</v>
      </c>
    </row>
    <row r="890" spans="1:10" ht="24" customHeight="1" x14ac:dyDescent="0.2">
      <c r="A890" s="35"/>
      <c r="B890" s="35"/>
      <c r="C890" s="35"/>
      <c r="D890" s="35"/>
      <c r="E890" s="35" t="s">
        <v>579</v>
      </c>
      <c r="F890" s="20">
        <v>176.00373999999999</v>
      </c>
      <c r="G890" s="35"/>
      <c r="H890" s="158" t="s">
        <v>580</v>
      </c>
      <c r="I890" s="158"/>
      <c r="J890" s="20">
        <v>786.7</v>
      </c>
    </row>
    <row r="891" spans="1:10" ht="24" customHeight="1" thickBot="1" x14ac:dyDescent="0.25">
      <c r="A891" s="33"/>
      <c r="B891" s="33"/>
      <c r="C891" s="33"/>
      <c r="D891" s="33"/>
      <c r="E891" s="33"/>
      <c r="F891" s="33"/>
      <c r="G891" s="33" t="s">
        <v>581</v>
      </c>
      <c r="H891" s="19">
        <v>1</v>
      </c>
      <c r="I891" s="33" t="s">
        <v>582</v>
      </c>
      <c r="J891" s="36">
        <v>786.7</v>
      </c>
    </row>
    <row r="892" spans="1:10" ht="24" customHeight="1" thickTop="1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</row>
    <row r="893" spans="1:10" ht="24" customHeight="1" x14ac:dyDescent="0.2">
      <c r="A893" s="10"/>
      <c r="B893" s="11" t="s">
        <v>371</v>
      </c>
      <c r="C893" s="10" t="s">
        <v>372</v>
      </c>
      <c r="D893" s="10" t="s">
        <v>1</v>
      </c>
      <c r="E893" s="160" t="s">
        <v>556</v>
      </c>
      <c r="F893" s="160"/>
      <c r="G893" s="9" t="s">
        <v>2</v>
      </c>
      <c r="H893" s="11" t="s">
        <v>3</v>
      </c>
      <c r="I893" s="11" t="s">
        <v>373</v>
      </c>
      <c r="J893" s="11" t="s">
        <v>375</v>
      </c>
    </row>
    <row r="894" spans="1:10" x14ac:dyDescent="0.2">
      <c r="A894" s="29" t="s">
        <v>558</v>
      </c>
      <c r="B894" s="31" t="s">
        <v>457</v>
      </c>
      <c r="C894" s="29" t="s">
        <v>448</v>
      </c>
      <c r="D894" s="29" t="s">
        <v>187</v>
      </c>
      <c r="E894" s="161" t="s">
        <v>567</v>
      </c>
      <c r="F894" s="161"/>
      <c r="G894" s="30" t="s">
        <v>167</v>
      </c>
      <c r="H894" s="15">
        <v>1</v>
      </c>
      <c r="I894" s="32">
        <v>19.63</v>
      </c>
      <c r="J894" s="32">
        <v>19.63</v>
      </c>
    </row>
    <row r="895" spans="1:10" ht="14.25" customHeight="1" x14ac:dyDescent="0.2">
      <c r="A895" s="35"/>
      <c r="B895" s="35"/>
      <c r="C895" s="35"/>
      <c r="D895" s="35"/>
      <c r="E895" s="35" t="s">
        <v>576</v>
      </c>
      <c r="F895" s="20">
        <v>0</v>
      </c>
      <c r="G895" s="35" t="s">
        <v>577</v>
      </c>
      <c r="H895" s="20">
        <v>0</v>
      </c>
      <c r="I895" s="35" t="s">
        <v>578</v>
      </c>
      <c r="J895" s="20">
        <v>0</v>
      </c>
    </row>
    <row r="896" spans="1:10" ht="30" customHeight="1" x14ac:dyDescent="0.2">
      <c r="A896" s="35"/>
      <c r="B896" s="35"/>
      <c r="C896" s="35"/>
      <c r="D896" s="35"/>
      <c r="E896" s="35" t="s">
        <v>579</v>
      </c>
      <c r="F896" s="20">
        <v>5.66</v>
      </c>
      <c r="G896" s="35"/>
      <c r="H896" s="158" t="s">
        <v>580</v>
      </c>
      <c r="I896" s="158"/>
      <c r="J896" s="20">
        <v>25.29</v>
      </c>
    </row>
    <row r="897" spans="1:10" ht="0.95" customHeight="1" thickBot="1" x14ac:dyDescent="0.25">
      <c r="A897" s="33"/>
      <c r="B897" s="33"/>
      <c r="C897" s="33"/>
      <c r="D897" s="33"/>
      <c r="E897" s="33"/>
      <c r="F897" s="33"/>
      <c r="G897" s="33" t="s">
        <v>581</v>
      </c>
      <c r="H897" s="19">
        <v>2</v>
      </c>
      <c r="I897" s="33" t="s">
        <v>582</v>
      </c>
      <c r="J897" s="36">
        <v>50.58</v>
      </c>
    </row>
    <row r="898" spans="1:10" ht="18" customHeight="1" thickTop="1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</row>
    <row r="899" spans="1:10" ht="24" customHeight="1" x14ac:dyDescent="0.2">
      <c r="A899" s="10"/>
      <c r="B899" s="11" t="s">
        <v>371</v>
      </c>
      <c r="C899" s="10" t="s">
        <v>372</v>
      </c>
      <c r="D899" s="10" t="s">
        <v>1</v>
      </c>
      <c r="E899" s="160" t="s">
        <v>556</v>
      </c>
      <c r="F899" s="160"/>
      <c r="G899" s="9" t="s">
        <v>2</v>
      </c>
      <c r="H899" s="11" t="s">
        <v>3</v>
      </c>
      <c r="I899" s="11" t="s">
        <v>373</v>
      </c>
      <c r="J899" s="11" t="s">
        <v>375</v>
      </c>
    </row>
    <row r="900" spans="1:10" ht="24" customHeight="1" x14ac:dyDescent="0.2">
      <c r="A900" s="29" t="s">
        <v>558</v>
      </c>
      <c r="B900" s="31" t="s">
        <v>458</v>
      </c>
      <c r="C900" s="29" t="s">
        <v>448</v>
      </c>
      <c r="D900" s="29" t="s">
        <v>188</v>
      </c>
      <c r="E900" s="161" t="s">
        <v>567</v>
      </c>
      <c r="F900" s="161"/>
      <c r="G900" s="30" t="s">
        <v>167</v>
      </c>
      <c r="H900" s="15">
        <v>1</v>
      </c>
      <c r="I900" s="32">
        <v>328.9</v>
      </c>
      <c r="J900" s="32">
        <v>328.9</v>
      </c>
    </row>
    <row r="901" spans="1:10" ht="24" customHeight="1" x14ac:dyDescent="0.2">
      <c r="A901" s="35"/>
      <c r="B901" s="35"/>
      <c r="C901" s="35"/>
      <c r="D901" s="35"/>
      <c r="E901" s="35" t="s">
        <v>576</v>
      </c>
      <c r="F901" s="20">
        <v>0</v>
      </c>
      <c r="G901" s="35" t="s">
        <v>577</v>
      </c>
      <c r="H901" s="20">
        <v>0</v>
      </c>
      <c r="I901" s="35" t="s">
        <v>578</v>
      </c>
      <c r="J901" s="20">
        <v>0</v>
      </c>
    </row>
    <row r="902" spans="1:10" ht="24" customHeight="1" x14ac:dyDescent="0.2">
      <c r="A902" s="35"/>
      <c r="B902" s="35"/>
      <c r="C902" s="35"/>
      <c r="D902" s="35"/>
      <c r="E902" s="35" t="s">
        <v>579</v>
      </c>
      <c r="F902" s="20">
        <v>94.79</v>
      </c>
      <c r="G902" s="35"/>
      <c r="H902" s="158" t="s">
        <v>580</v>
      </c>
      <c r="I902" s="158"/>
      <c r="J902" s="20">
        <v>423.69</v>
      </c>
    </row>
    <row r="903" spans="1:10" ht="24" customHeight="1" thickBot="1" x14ac:dyDescent="0.25">
      <c r="A903" s="33"/>
      <c r="B903" s="33"/>
      <c r="C903" s="33"/>
      <c r="D903" s="33"/>
      <c r="E903" s="33"/>
      <c r="F903" s="33"/>
      <c r="G903" s="33" t="s">
        <v>581</v>
      </c>
      <c r="H903" s="19">
        <v>1</v>
      </c>
      <c r="I903" s="33" t="s">
        <v>582</v>
      </c>
      <c r="J903" s="36">
        <v>423.69</v>
      </c>
    </row>
    <row r="904" spans="1:10" ht="24" customHeight="1" thickTop="1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</row>
    <row r="905" spans="1:10" ht="24" customHeight="1" x14ac:dyDescent="0.2">
      <c r="A905" s="10"/>
      <c r="B905" s="11" t="s">
        <v>371</v>
      </c>
      <c r="C905" s="10" t="s">
        <v>372</v>
      </c>
      <c r="D905" s="10" t="s">
        <v>1</v>
      </c>
      <c r="E905" s="160" t="s">
        <v>556</v>
      </c>
      <c r="F905" s="160"/>
      <c r="G905" s="9" t="s">
        <v>2</v>
      </c>
      <c r="H905" s="11" t="s">
        <v>3</v>
      </c>
      <c r="I905" s="11" t="s">
        <v>373</v>
      </c>
      <c r="J905" s="11" t="s">
        <v>375</v>
      </c>
    </row>
    <row r="906" spans="1:10" ht="24" customHeight="1" x14ac:dyDescent="0.2">
      <c r="A906" s="29" t="s">
        <v>558</v>
      </c>
      <c r="B906" s="31" t="s">
        <v>459</v>
      </c>
      <c r="C906" s="29" t="s">
        <v>448</v>
      </c>
      <c r="D906" s="29" t="s">
        <v>189</v>
      </c>
      <c r="E906" s="161" t="s">
        <v>567</v>
      </c>
      <c r="F906" s="161"/>
      <c r="G906" s="30" t="s">
        <v>167</v>
      </c>
      <c r="H906" s="15">
        <v>1</v>
      </c>
      <c r="I906" s="32">
        <v>109.45</v>
      </c>
      <c r="J906" s="32">
        <v>109.45</v>
      </c>
    </row>
    <row r="907" spans="1:10" x14ac:dyDescent="0.2">
      <c r="A907" s="35"/>
      <c r="B907" s="35"/>
      <c r="C907" s="35"/>
      <c r="D907" s="35"/>
      <c r="E907" s="35" t="s">
        <v>576</v>
      </c>
      <c r="F907" s="20">
        <v>0</v>
      </c>
      <c r="G907" s="35" t="s">
        <v>577</v>
      </c>
      <c r="H907" s="20">
        <v>0</v>
      </c>
      <c r="I907" s="35" t="s">
        <v>578</v>
      </c>
      <c r="J907" s="20">
        <v>0</v>
      </c>
    </row>
    <row r="908" spans="1:10" ht="14.25" customHeight="1" x14ac:dyDescent="0.2">
      <c r="A908" s="35"/>
      <c r="B908" s="35"/>
      <c r="C908" s="35"/>
      <c r="D908" s="35"/>
      <c r="E908" s="35" t="s">
        <v>579</v>
      </c>
      <c r="F908" s="20">
        <v>31.54</v>
      </c>
      <c r="G908" s="35"/>
      <c r="H908" s="158" t="s">
        <v>580</v>
      </c>
      <c r="I908" s="158"/>
      <c r="J908" s="20">
        <v>140.99</v>
      </c>
    </row>
    <row r="909" spans="1:10" ht="30" customHeight="1" thickBot="1" x14ac:dyDescent="0.25">
      <c r="A909" s="33"/>
      <c r="B909" s="33"/>
      <c r="C909" s="33"/>
      <c r="D909" s="33"/>
      <c r="E909" s="33"/>
      <c r="F909" s="33"/>
      <c r="G909" s="33" t="s">
        <v>581</v>
      </c>
      <c r="H909" s="19">
        <v>2</v>
      </c>
      <c r="I909" s="33" t="s">
        <v>582</v>
      </c>
      <c r="J909" s="36">
        <v>281.98</v>
      </c>
    </row>
    <row r="910" spans="1:10" ht="0.95" customHeight="1" thickTop="1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</row>
    <row r="911" spans="1:10" ht="18" customHeight="1" x14ac:dyDescent="0.2">
      <c r="A911" s="10" t="s">
        <v>190</v>
      </c>
      <c r="B911" s="11" t="s">
        <v>371</v>
      </c>
      <c r="C911" s="10" t="s">
        <v>372</v>
      </c>
      <c r="D911" s="10" t="s">
        <v>1</v>
      </c>
      <c r="E911" s="160" t="s">
        <v>556</v>
      </c>
      <c r="F911" s="160"/>
      <c r="G911" s="9" t="s">
        <v>2</v>
      </c>
      <c r="H911" s="11" t="s">
        <v>3</v>
      </c>
      <c r="I911" s="11" t="s">
        <v>373</v>
      </c>
      <c r="J911" s="11" t="s">
        <v>375</v>
      </c>
    </row>
    <row r="912" spans="1:10" ht="24" customHeight="1" x14ac:dyDescent="0.2">
      <c r="A912" s="29" t="s">
        <v>557</v>
      </c>
      <c r="B912" s="31" t="s">
        <v>460</v>
      </c>
      <c r="C912" s="29" t="s">
        <v>443</v>
      </c>
      <c r="D912" s="29" t="s">
        <v>191</v>
      </c>
      <c r="E912" s="161" t="s">
        <v>887</v>
      </c>
      <c r="F912" s="161"/>
      <c r="G912" s="30" t="s">
        <v>151</v>
      </c>
      <c r="H912" s="15">
        <v>1</v>
      </c>
      <c r="I912" s="32">
        <v>177.31</v>
      </c>
      <c r="J912" s="32">
        <v>177.31</v>
      </c>
    </row>
    <row r="913" spans="1:10" ht="24" customHeight="1" x14ac:dyDescent="0.2">
      <c r="A913" s="25" t="s">
        <v>558</v>
      </c>
      <c r="B913" s="27" t="s">
        <v>888</v>
      </c>
      <c r="C913" s="25" t="s">
        <v>443</v>
      </c>
      <c r="D913" s="25" t="s">
        <v>889</v>
      </c>
      <c r="E913" s="157" t="s">
        <v>561</v>
      </c>
      <c r="F913" s="157"/>
      <c r="G913" s="26" t="s">
        <v>23</v>
      </c>
      <c r="H913" s="18">
        <v>0.185</v>
      </c>
      <c r="I913" s="28">
        <v>14.52</v>
      </c>
      <c r="J913" s="28">
        <v>2.6861999999999999</v>
      </c>
    </row>
    <row r="914" spans="1:10" ht="24" customHeight="1" x14ac:dyDescent="0.2">
      <c r="A914" s="25" t="s">
        <v>558</v>
      </c>
      <c r="B914" s="27" t="s">
        <v>890</v>
      </c>
      <c r="C914" s="25" t="s">
        <v>443</v>
      </c>
      <c r="D914" s="25" t="s">
        <v>891</v>
      </c>
      <c r="E914" s="157" t="s">
        <v>567</v>
      </c>
      <c r="F914" s="157"/>
      <c r="G914" s="26" t="s">
        <v>151</v>
      </c>
      <c r="H914" s="18">
        <v>1</v>
      </c>
      <c r="I914" s="28">
        <v>168.96</v>
      </c>
      <c r="J914" s="28">
        <v>168.96</v>
      </c>
    </row>
    <row r="915" spans="1:10" ht="24" customHeight="1" x14ac:dyDescent="0.2">
      <c r="A915" s="25" t="s">
        <v>558</v>
      </c>
      <c r="B915" s="27" t="s">
        <v>892</v>
      </c>
      <c r="C915" s="25" t="s">
        <v>443</v>
      </c>
      <c r="D915" s="25" t="s">
        <v>893</v>
      </c>
      <c r="E915" s="157" t="s">
        <v>567</v>
      </c>
      <c r="F915" s="157"/>
      <c r="G915" s="26" t="s">
        <v>552</v>
      </c>
      <c r="H915" s="18">
        <v>0.02</v>
      </c>
      <c r="I915" s="28">
        <v>43.56</v>
      </c>
      <c r="J915" s="28">
        <v>0.87119999999999997</v>
      </c>
    </row>
    <row r="916" spans="1:10" ht="24" customHeight="1" x14ac:dyDescent="0.2">
      <c r="A916" s="25" t="s">
        <v>558</v>
      </c>
      <c r="B916" s="27" t="s">
        <v>894</v>
      </c>
      <c r="C916" s="25" t="s">
        <v>443</v>
      </c>
      <c r="D916" s="25" t="s">
        <v>895</v>
      </c>
      <c r="E916" s="157" t="s">
        <v>561</v>
      </c>
      <c r="F916" s="157"/>
      <c r="G916" s="26" t="s">
        <v>23</v>
      </c>
      <c r="H916" s="18">
        <v>0.185</v>
      </c>
      <c r="I916" s="28">
        <v>17.829999999999998</v>
      </c>
      <c r="J916" s="28">
        <v>3.2985500000000001</v>
      </c>
    </row>
    <row r="917" spans="1:10" ht="24" customHeight="1" x14ac:dyDescent="0.2">
      <c r="A917" s="25" t="s">
        <v>558</v>
      </c>
      <c r="B917" s="27" t="s">
        <v>896</v>
      </c>
      <c r="C917" s="25" t="s">
        <v>443</v>
      </c>
      <c r="D917" s="25" t="s">
        <v>897</v>
      </c>
      <c r="E917" s="157" t="s">
        <v>567</v>
      </c>
      <c r="F917" s="157"/>
      <c r="G917" s="26" t="s">
        <v>170</v>
      </c>
      <c r="H917" s="18">
        <v>2.67</v>
      </c>
      <c r="I917" s="28">
        <v>0.2</v>
      </c>
      <c r="J917" s="28">
        <v>0.53400000000000003</v>
      </c>
    </row>
    <row r="918" spans="1:10" ht="24" customHeight="1" x14ac:dyDescent="0.2">
      <c r="A918" s="25" t="s">
        <v>558</v>
      </c>
      <c r="B918" s="27" t="s">
        <v>898</v>
      </c>
      <c r="C918" s="25" t="s">
        <v>443</v>
      </c>
      <c r="D918" s="25" t="s">
        <v>899</v>
      </c>
      <c r="E918" s="157" t="s">
        <v>567</v>
      </c>
      <c r="F918" s="157"/>
      <c r="G918" s="26" t="s">
        <v>796</v>
      </c>
      <c r="H918" s="18">
        <v>0.03</v>
      </c>
      <c r="I918" s="28">
        <v>32.159999999999997</v>
      </c>
      <c r="J918" s="28">
        <v>0.96479999999999999</v>
      </c>
    </row>
    <row r="919" spans="1:10" x14ac:dyDescent="0.2">
      <c r="A919" s="35"/>
      <c r="B919" s="35"/>
      <c r="C919" s="35"/>
      <c r="D919" s="35"/>
      <c r="E919" s="35" t="s">
        <v>576</v>
      </c>
      <c r="F919" s="20">
        <v>5.99</v>
      </c>
      <c r="G919" s="35" t="s">
        <v>577</v>
      </c>
      <c r="H919" s="20">
        <v>0</v>
      </c>
      <c r="I919" s="35" t="s">
        <v>578</v>
      </c>
      <c r="J919" s="20">
        <v>5.99</v>
      </c>
    </row>
    <row r="920" spans="1:10" ht="14.25" customHeight="1" x14ac:dyDescent="0.2">
      <c r="A920" s="35"/>
      <c r="B920" s="35"/>
      <c r="C920" s="35"/>
      <c r="D920" s="35"/>
      <c r="E920" s="35" t="s">
        <v>579</v>
      </c>
      <c r="F920" s="20">
        <v>51.100741999999997</v>
      </c>
      <c r="G920" s="35"/>
      <c r="H920" s="158" t="s">
        <v>580</v>
      </c>
      <c r="I920" s="158"/>
      <c r="J920" s="20">
        <v>228.41</v>
      </c>
    </row>
    <row r="921" spans="1:10" ht="30" customHeight="1" thickBot="1" x14ac:dyDescent="0.25">
      <c r="A921" s="33"/>
      <c r="B921" s="33"/>
      <c r="C921" s="33"/>
      <c r="D921" s="33"/>
      <c r="E921" s="33"/>
      <c r="F921" s="33"/>
      <c r="G921" s="33" t="s">
        <v>581</v>
      </c>
      <c r="H921" s="19">
        <v>6</v>
      </c>
      <c r="I921" s="33" t="s">
        <v>582</v>
      </c>
      <c r="J921" s="36">
        <v>1370.46</v>
      </c>
    </row>
    <row r="922" spans="1:10" ht="0.95" customHeight="1" thickTop="1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</row>
    <row r="923" spans="1:10" ht="18" customHeight="1" x14ac:dyDescent="0.2">
      <c r="A923" s="10" t="s">
        <v>192</v>
      </c>
      <c r="B923" s="11" t="s">
        <v>371</v>
      </c>
      <c r="C923" s="10" t="s">
        <v>372</v>
      </c>
      <c r="D923" s="10" t="s">
        <v>1</v>
      </c>
      <c r="E923" s="160" t="s">
        <v>556</v>
      </c>
      <c r="F923" s="160"/>
      <c r="G923" s="9" t="s">
        <v>2</v>
      </c>
      <c r="H923" s="11" t="s">
        <v>3</v>
      </c>
      <c r="I923" s="11" t="s">
        <v>373</v>
      </c>
      <c r="J923" s="11" t="s">
        <v>375</v>
      </c>
    </row>
    <row r="924" spans="1:10" ht="36" customHeight="1" x14ac:dyDescent="0.2">
      <c r="A924" s="29" t="s">
        <v>557</v>
      </c>
      <c r="B924" s="31" t="s">
        <v>461</v>
      </c>
      <c r="C924" s="29" t="s">
        <v>448</v>
      </c>
      <c r="D924" s="29" t="s">
        <v>193</v>
      </c>
      <c r="E924" s="161" t="s">
        <v>843</v>
      </c>
      <c r="F924" s="161"/>
      <c r="G924" s="30" t="s">
        <v>167</v>
      </c>
      <c r="H924" s="15">
        <v>1</v>
      </c>
      <c r="I924" s="32">
        <v>72.930000000000007</v>
      </c>
      <c r="J924" s="32">
        <v>72.930000000000007</v>
      </c>
    </row>
    <row r="925" spans="1:10" ht="24" customHeight="1" x14ac:dyDescent="0.2">
      <c r="A925" s="21" t="s">
        <v>602</v>
      </c>
      <c r="B925" s="23" t="s">
        <v>844</v>
      </c>
      <c r="C925" s="21" t="s">
        <v>448</v>
      </c>
      <c r="D925" s="21" t="s">
        <v>845</v>
      </c>
      <c r="E925" s="162" t="s">
        <v>846</v>
      </c>
      <c r="F925" s="162"/>
      <c r="G925" s="22" t="s">
        <v>562</v>
      </c>
      <c r="H925" s="17">
        <v>0.37</v>
      </c>
      <c r="I925" s="24">
        <v>2.97</v>
      </c>
      <c r="J925" s="24">
        <v>1.0989</v>
      </c>
    </row>
    <row r="926" spans="1:10" ht="24" customHeight="1" x14ac:dyDescent="0.2">
      <c r="A926" s="21" t="s">
        <v>602</v>
      </c>
      <c r="B926" s="23" t="s">
        <v>847</v>
      </c>
      <c r="C926" s="21" t="s">
        <v>448</v>
      </c>
      <c r="D926" s="21" t="s">
        <v>848</v>
      </c>
      <c r="E926" s="162" t="s">
        <v>846</v>
      </c>
      <c r="F926" s="162"/>
      <c r="G926" s="22" t="s">
        <v>562</v>
      </c>
      <c r="H926" s="17">
        <v>0.37</v>
      </c>
      <c r="I926" s="24">
        <v>2.91</v>
      </c>
      <c r="J926" s="24">
        <v>1.0767</v>
      </c>
    </row>
    <row r="927" spans="1:10" ht="24" customHeight="1" x14ac:dyDescent="0.2">
      <c r="A927" s="25" t="s">
        <v>558</v>
      </c>
      <c r="B927" s="27" t="s">
        <v>849</v>
      </c>
      <c r="C927" s="25" t="s">
        <v>448</v>
      </c>
      <c r="D927" s="25" t="s">
        <v>850</v>
      </c>
      <c r="E927" s="157" t="s">
        <v>567</v>
      </c>
      <c r="F927" s="157"/>
      <c r="G927" s="26" t="s">
        <v>70</v>
      </c>
      <c r="H927" s="18">
        <v>3.2000000000000001E-2</v>
      </c>
      <c r="I927" s="28">
        <v>54.2</v>
      </c>
      <c r="J927" s="28">
        <v>1.7343999999999999</v>
      </c>
    </row>
    <row r="928" spans="1:10" ht="24" customHeight="1" x14ac:dyDescent="0.2">
      <c r="A928" s="25" t="s">
        <v>558</v>
      </c>
      <c r="B928" s="27" t="s">
        <v>851</v>
      </c>
      <c r="C928" s="25" t="s">
        <v>448</v>
      </c>
      <c r="D928" s="25" t="s">
        <v>852</v>
      </c>
      <c r="E928" s="157" t="s">
        <v>567</v>
      </c>
      <c r="F928" s="157"/>
      <c r="G928" s="26" t="s">
        <v>685</v>
      </c>
      <c r="H928" s="18">
        <v>1.2E-2</v>
      </c>
      <c r="I928" s="28">
        <v>40</v>
      </c>
      <c r="J928" s="28">
        <v>0.48</v>
      </c>
    </row>
    <row r="929" spans="1:10" ht="24" customHeight="1" x14ac:dyDescent="0.2">
      <c r="A929" s="25" t="s">
        <v>558</v>
      </c>
      <c r="B929" s="27" t="s">
        <v>900</v>
      </c>
      <c r="C929" s="25" t="s">
        <v>382</v>
      </c>
      <c r="D929" s="25" t="s">
        <v>901</v>
      </c>
      <c r="E929" s="157" t="s">
        <v>567</v>
      </c>
      <c r="F929" s="157"/>
      <c r="G929" s="26" t="s">
        <v>151</v>
      </c>
      <c r="H929" s="18">
        <v>1</v>
      </c>
      <c r="I929" s="28">
        <v>57.39</v>
      </c>
      <c r="J929" s="28">
        <v>57.39</v>
      </c>
    </row>
    <row r="930" spans="1:10" ht="24" customHeight="1" x14ac:dyDescent="0.2">
      <c r="A930" s="25" t="s">
        <v>558</v>
      </c>
      <c r="B930" s="27" t="s">
        <v>853</v>
      </c>
      <c r="C930" s="25" t="s">
        <v>382</v>
      </c>
      <c r="D930" s="25" t="s">
        <v>854</v>
      </c>
      <c r="E930" s="157" t="s">
        <v>561</v>
      </c>
      <c r="F930" s="157"/>
      <c r="G930" s="26" t="s">
        <v>23</v>
      </c>
      <c r="H930" s="18">
        <v>0.37</v>
      </c>
      <c r="I930" s="28">
        <v>17.41</v>
      </c>
      <c r="J930" s="28">
        <v>6.4417</v>
      </c>
    </row>
    <row r="931" spans="1:10" x14ac:dyDescent="0.2">
      <c r="A931" s="25" t="s">
        <v>558</v>
      </c>
      <c r="B931" s="27" t="s">
        <v>855</v>
      </c>
      <c r="C931" s="25" t="s">
        <v>382</v>
      </c>
      <c r="D931" s="25" t="s">
        <v>856</v>
      </c>
      <c r="E931" s="157" t="s">
        <v>561</v>
      </c>
      <c r="F931" s="157"/>
      <c r="G931" s="26" t="s">
        <v>23</v>
      </c>
      <c r="H931" s="18">
        <v>0.37</v>
      </c>
      <c r="I931" s="28">
        <v>12.73</v>
      </c>
      <c r="J931" s="28">
        <v>4.7100999999999997</v>
      </c>
    </row>
    <row r="932" spans="1:10" ht="14.25" customHeight="1" x14ac:dyDescent="0.2">
      <c r="A932" s="35"/>
      <c r="B932" s="35"/>
      <c r="C932" s="35"/>
      <c r="D932" s="35"/>
      <c r="E932" s="35" t="s">
        <v>576</v>
      </c>
      <c r="F932" s="20">
        <v>11.15</v>
      </c>
      <c r="G932" s="35" t="s">
        <v>577</v>
      </c>
      <c r="H932" s="20">
        <v>0</v>
      </c>
      <c r="I932" s="35" t="s">
        <v>578</v>
      </c>
      <c r="J932" s="20">
        <v>11.15</v>
      </c>
    </row>
    <row r="933" spans="1:10" ht="30" customHeight="1" x14ac:dyDescent="0.2">
      <c r="A933" s="35"/>
      <c r="B933" s="35"/>
      <c r="C933" s="35"/>
      <c r="D933" s="35"/>
      <c r="E933" s="35" t="s">
        <v>579</v>
      </c>
      <c r="F933" s="20">
        <v>21.018426000000002</v>
      </c>
      <c r="G933" s="35"/>
      <c r="H933" s="158" t="s">
        <v>580</v>
      </c>
      <c r="I933" s="158"/>
      <c r="J933" s="20">
        <v>93.95</v>
      </c>
    </row>
    <row r="934" spans="1:10" ht="0.95" customHeight="1" thickBot="1" x14ac:dyDescent="0.25">
      <c r="A934" s="33"/>
      <c r="B934" s="33"/>
      <c r="C934" s="33"/>
      <c r="D934" s="33"/>
      <c r="E934" s="33"/>
      <c r="F934" s="33"/>
      <c r="G934" s="33" t="s">
        <v>581</v>
      </c>
      <c r="H934" s="19">
        <v>4</v>
      </c>
      <c r="I934" s="33" t="s">
        <v>582</v>
      </c>
      <c r="J934" s="36">
        <v>375.8</v>
      </c>
    </row>
    <row r="935" spans="1:10" ht="18" customHeight="1" thickTop="1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</row>
    <row r="936" spans="1:10" ht="24" customHeight="1" x14ac:dyDescent="0.2">
      <c r="A936" s="10" t="s">
        <v>194</v>
      </c>
      <c r="B936" s="11" t="s">
        <v>371</v>
      </c>
      <c r="C936" s="10" t="s">
        <v>372</v>
      </c>
      <c r="D936" s="10" t="s">
        <v>1</v>
      </c>
      <c r="E936" s="160" t="s">
        <v>556</v>
      </c>
      <c r="F936" s="160"/>
      <c r="G936" s="9" t="s">
        <v>2</v>
      </c>
      <c r="H936" s="11" t="s">
        <v>3</v>
      </c>
      <c r="I936" s="11" t="s">
        <v>373</v>
      </c>
      <c r="J936" s="11" t="s">
        <v>375</v>
      </c>
    </row>
    <row r="937" spans="1:10" ht="24" customHeight="1" x14ac:dyDescent="0.2">
      <c r="A937" s="29" t="s">
        <v>557</v>
      </c>
      <c r="B937" s="31" t="s">
        <v>462</v>
      </c>
      <c r="C937" s="29" t="s">
        <v>443</v>
      </c>
      <c r="D937" s="29" t="s">
        <v>195</v>
      </c>
      <c r="E937" s="161" t="s">
        <v>887</v>
      </c>
      <c r="F937" s="161"/>
      <c r="G937" s="30" t="s">
        <v>151</v>
      </c>
      <c r="H937" s="15">
        <v>1</v>
      </c>
      <c r="I937" s="32">
        <v>38.049999999999997</v>
      </c>
      <c r="J937" s="32">
        <v>38.049999999999997</v>
      </c>
    </row>
    <row r="938" spans="1:10" ht="24" customHeight="1" x14ac:dyDescent="0.2">
      <c r="A938" s="25" t="s">
        <v>558</v>
      </c>
      <c r="B938" s="27" t="s">
        <v>888</v>
      </c>
      <c r="C938" s="25" t="s">
        <v>443</v>
      </c>
      <c r="D938" s="25" t="s">
        <v>889</v>
      </c>
      <c r="E938" s="157" t="s">
        <v>561</v>
      </c>
      <c r="F938" s="157"/>
      <c r="G938" s="26" t="s">
        <v>23</v>
      </c>
      <c r="H938" s="18">
        <v>0.14000000000000001</v>
      </c>
      <c r="I938" s="28">
        <v>14.52</v>
      </c>
      <c r="J938" s="28">
        <v>2.0327999999999999</v>
      </c>
    </row>
    <row r="939" spans="1:10" ht="24" customHeight="1" x14ac:dyDescent="0.2">
      <c r="A939" s="25" t="s">
        <v>558</v>
      </c>
      <c r="B939" s="27" t="s">
        <v>892</v>
      </c>
      <c r="C939" s="25" t="s">
        <v>443</v>
      </c>
      <c r="D939" s="25" t="s">
        <v>893</v>
      </c>
      <c r="E939" s="157" t="s">
        <v>567</v>
      </c>
      <c r="F939" s="157"/>
      <c r="G939" s="26" t="s">
        <v>552</v>
      </c>
      <c r="H939" s="18">
        <v>0.01</v>
      </c>
      <c r="I939" s="28">
        <v>43.56</v>
      </c>
      <c r="J939" s="28">
        <v>0.43559999999999999</v>
      </c>
    </row>
    <row r="940" spans="1:10" ht="24" customHeight="1" x14ac:dyDescent="0.2">
      <c r="A940" s="25" t="s">
        <v>558</v>
      </c>
      <c r="B940" s="27" t="s">
        <v>902</v>
      </c>
      <c r="C940" s="25" t="s">
        <v>443</v>
      </c>
      <c r="D940" s="25" t="s">
        <v>903</v>
      </c>
      <c r="E940" s="157" t="s">
        <v>567</v>
      </c>
      <c r="F940" s="157"/>
      <c r="G940" s="26" t="s">
        <v>151</v>
      </c>
      <c r="H940" s="18">
        <v>1</v>
      </c>
      <c r="I940" s="28">
        <v>32.229999999999997</v>
      </c>
      <c r="J940" s="28">
        <v>32.229999999999997</v>
      </c>
    </row>
    <row r="941" spans="1:10" ht="24" customHeight="1" x14ac:dyDescent="0.2">
      <c r="A941" s="25" t="s">
        <v>558</v>
      </c>
      <c r="B941" s="27" t="s">
        <v>894</v>
      </c>
      <c r="C941" s="25" t="s">
        <v>443</v>
      </c>
      <c r="D941" s="25" t="s">
        <v>895</v>
      </c>
      <c r="E941" s="157" t="s">
        <v>561</v>
      </c>
      <c r="F941" s="157"/>
      <c r="G941" s="26" t="s">
        <v>23</v>
      </c>
      <c r="H941" s="18">
        <v>0.14000000000000001</v>
      </c>
      <c r="I941" s="28">
        <v>17.829999999999998</v>
      </c>
      <c r="J941" s="28">
        <v>2.4962</v>
      </c>
    </row>
    <row r="942" spans="1:10" ht="24" customHeight="1" x14ac:dyDescent="0.2">
      <c r="A942" s="25" t="s">
        <v>558</v>
      </c>
      <c r="B942" s="27" t="s">
        <v>896</v>
      </c>
      <c r="C942" s="25" t="s">
        <v>443</v>
      </c>
      <c r="D942" s="25" t="s">
        <v>897</v>
      </c>
      <c r="E942" s="157" t="s">
        <v>567</v>
      </c>
      <c r="F942" s="157"/>
      <c r="G942" s="26" t="s">
        <v>170</v>
      </c>
      <c r="H942" s="18">
        <v>1.88</v>
      </c>
      <c r="I942" s="28">
        <v>0.2</v>
      </c>
      <c r="J942" s="28">
        <v>0.376</v>
      </c>
    </row>
    <row r="943" spans="1:10" ht="24" customHeight="1" x14ac:dyDescent="0.2">
      <c r="A943" s="25" t="s">
        <v>558</v>
      </c>
      <c r="B943" s="27" t="s">
        <v>898</v>
      </c>
      <c r="C943" s="25" t="s">
        <v>443</v>
      </c>
      <c r="D943" s="25" t="s">
        <v>899</v>
      </c>
      <c r="E943" s="157" t="s">
        <v>567</v>
      </c>
      <c r="F943" s="157"/>
      <c r="G943" s="26" t="s">
        <v>796</v>
      </c>
      <c r="H943" s="18">
        <v>1.4999999999999999E-2</v>
      </c>
      <c r="I943" s="28">
        <v>32.159999999999997</v>
      </c>
      <c r="J943" s="28">
        <v>0.4824</v>
      </c>
    </row>
    <row r="944" spans="1:10" x14ac:dyDescent="0.2">
      <c r="A944" s="35"/>
      <c r="B944" s="35"/>
      <c r="C944" s="35"/>
      <c r="D944" s="35"/>
      <c r="E944" s="35" t="s">
        <v>576</v>
      </c>
      <c r="F944" s="20">
        <v>4.53</v>
      </c>
      <c r="G944" s="35" t="s">
        <v>577</v>
      </c>
      <c r="H944" s="20">
        <v>0</v>
      </c>
      <c r="I944" s="35" t="s">
        <v>578</v>
      </c>
      <c r="J944" s="20">
        <v>4.53</v>
      </c>
    </row>
    <row r="945" spans="1:10" ht="14.25" customHeight="1" x14ac:dyDescent="0.2">
      <c r="A945" s="35"/>
      <c r="B945" s="35"/>
      <c r="C945" s="35"/>
      <c r="D945" s="35"/>
      <c r="E945" s="35" t="s">
        <v>579</v>
      </c>
      <c r="F945" s="20">
        <v>10.966010000000001</v>
      </c>
      <c r="G945" s="35"/>
      <c r="H945" s="158" t="s">
        <v>580</v>
      </c>
      <c r="I945" s="158"/>
      <c r="J945" s="20">
        <v>49.02</v>
      </c>
    </row>
    <row r="946" spans="1:10" ht="30" customHeight="1" thickBot="1" x14ac:dyDescent="0.25">
      <c r="A946" s="33"/>
      <c r="B946" s="33"/>
      <c r="C946" s="33"/>
      <c r="D946" s="33"/>
      <c r="E946" s="33"/>
      <c r="F946" s="33"/>
      <c r="G946" s="33" t="s">
        <v>581</v>
      </c>
      <c r="H946" s="19">
        <v>4</v>
      </c>
      <c r="I946" s="33" t="s">
        <v>582</v>
      </c>
      <c r="J946" s="36">
        <v>196.08</v>
      </c>
    </row>
    <row r="947" spans="1:10" ht="0.95" customHeight="1" thickTop="1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</row>
    <row r="948" spans="1:10" ht="18" customHeight="1" x14ac:dyDescent="0.2">
      <c r="A948" s="10" t="s">
        <v>196</v>
      </c>
      <c r="B948" s="11" t="s">
        <v>371</v>
      </c>
      <c r="C948" s="10" t="s">
        <v>372</v>
      </c>
      <c r="D948" s="10" t="s">
        <v>1</v>
      </c>
      <c r="E948" s="160" t="s">
        <v>556</v>
      </c>
      <c r="F948" s="160"/>
      <c r="G948" s="9" t="s">
        <v>2</v>
      </c>
      <c r="H948" s="11" t="s">
        <v>3</v>
      </c>
      <c r="I948" s="11" t="s">
        <v>373</v>
      </c>
      <c r="J948" s="11" t="s">
        <v>375</v>
      </c>
    </row>
    <row r="949" spans="1:10" ht="24" customHeight="1" x14ac:dyDescent="0.2">
      <c r="A949" s="29" t="s">
        <v>557</v>
      </c>
      <c r="B949" s="31" t="s">
        <v>463</v>
      </c>
      <c r="C949" s="29" t="s">
        <v>382</v>
      </c>
      <c r="D949" s="29" t="s">
        <v>197</v>
      </c>
      <c r="E949" s="161" t="s">
        <v>873</v>
      </c>
      <c r="F949" s="161"/>
      <c r="G949" s="30" t="s">
        <v>151</v>
      </c>
      <c r="H949" s="15">
        <v>1</v>
      </c>
      <c r="I949" s="32">
        <v>23.67</v>
      </c>
      <c r="J949" s="32">
        <v>23.67</v>
      </c>
    </row>
    <row r="950" spans="1:10" ht="24" customHeight="1" x14ac:dyDescent="0.2">
      <c r="A950" s="21" t="s">
        <v>602</v>
      </c>
      <c r="B950" s="23" t="s">
        <v>904</v>
      </c>
      <c r="C950" s="21" t="s">
        <v>382</v>
      </c>
      <c r="D950" s="21" t="s">
        <v>905</v>
      </c>
      <c r="E950" s="162" t="s">
        <v>605</v>
      </c>
      <c r="F950" s="162"/>
      <c r="G950" s="22" t="s">
        <v>23</v>
      </c>
      <c r="H950" s="17">
        <v>0.128</v>
      </c>
      <c r="I950" s="24">
        <v>17.28</v>
      </c>
      <c r="J950" s="24">
        <v>2.21184</v>
      </c>
    </row>
    <row r="951" spans="1:10" ht="24" customHeight="1" x14ac:dyDescent="0.2">
      <c r="A951" s="21" t="s">
        <v>602</v>
      </c>
      <c r="B951" s="23" t="s">
        <v>906</v>
      </c>
      <c r="C951" s="21" t="s">
        <v>382</v>
      </c>
      <c r="D951" s="21" t="s">
        <v>907</v>
      </c>
      <c r="E951" s="162" t="s">
        <v>605</v>
      </c>
      <c r="F951" s="162"/>
      <c r="G951" s="22" t="s">
        <v>23</v>
      </c>
      <c r="H951" s="17">
        <v>0.128</v>
      </c>
      <c r="I951" s="24">
        <v>22.42</v>
      </c>
      <c r="J951" s="24">
        <v>2.8697599999999999</v>
      </c>
    </row>
    <row r="952" spans="1:10" ht="24" customHeight="1" x14ac:dyDescent="0.2">
      <c r="A952" s="25" t="s">
        <v>558</v>
      </c>
      <c r="B952" s="27" t="s">
        <v>908</v>
      </c>
      <c r="C952" s="25" t="s">
        <v>382</v>
      </c>
      <c r="D952" s="25" t="s">
        <v>909</v>
      </c>
      <c r="E952" s="157" t="s">
        <v>567</v>
      </c>
      <c r="F952" s="157"/>
      <c r="G952" s="26" t="s">
        <v>151</v>
      </c>
      <c r="H952" s="18">
        <v>2.4E-2</v>
      </c>
      <c r="I952" s="28">
        <v>51.58</v>
      </c>
      <c r="J952" s="28">
        <v>1.2379199999999999</v>
      </c>
    </row>
    <row r="953" spans="1:10" ht="24" customHeight="1" x14ac:dyDescent="0.2">
      <c r="A953" s="25" t="s">
        <v>558</v>
      </c>
      <c r="B953" s="27" t="s">
        <v>910</v>
      </c>
      <c r="C953" s="25" t="s">
        <v>382</v>
      </c>
      <c r="D953" s="25" t="s">
        <v>911</v>
      </c>
      <c r="E953" s="157" t="s">
        <v>567</v>
      </c>
      <c r="F953" s="157"/>
      <c r="G953" s="26" t="s">
        <v>151</v>
      </c>
      <c r="H953" s="18">
        <v>1</v>
      </c>
      <c r="I953" s="28">
        <v>15.95</v>
      </c>
      <c r="J953" s="28">
        <v>15.95</v>
      </c>
    </row>
    <row r="954" spans="1:10" ht="24" customHeight="1" x14ac:dyDescent="0.2">
      <c r="A954" s="25" t="s">
        <v>558</v>
      </c>
      <c r="B954" s="27" t="s">
        <v>912</v>
      </c>
      <c r="C954" s="25" t="s">
        <v>382</v>
      </c>
      <c r="D954" s="25" t="s">
        <v>913</v>
      </c>
      <c r="E954" s="157" t="s">
        <v>567</v>
      </c>
      <c r="F954" s="157"/>
      <c r="G954" s="26" t="s">
        <v>151</v>
      </c>
      <c r="H954" s="18">
        <v>2.8000000000000001E-2</v>
      </c>
      <c r="I954" s="28">
        <v>2.06</v>
      </c>
      <c r="J954" s="28">
        <v>5.7680000000000002E-2</v>
      </c>
    </row>
    <row r="955" spans="1:10" ht="24" customHeight="1" x14ac:dyDescent="0.2">
      <c r="A955" s="25" t="s">
        <v>558</v>
      </c>
      <c r="B955" s="27" t="s">
        <v>914</v>
      </c>
      <c r="C955" s="25" t="s">
        <v>382</v>
      </c>
      <c r="D955" s="25" t="s">
        <v>915</v>
      </c>
      <c r="E955" s="157" t="s">
        <v>567</v>
      </c>
      <c r="F955" s="157"/>
      <c r="G955" s="26" t="s">
        <v>151</v>
      </c>
      <c r="H955" s="18">
        <v>0.03</v>
      </c>
      <c r="I955" s="28">
        <v>44.79</v>
      </c>
      <c r="J955" s="28">
        <v>1.3436999999999999</v>
      </c>
    </row>
    <row r="956" spans="1:10" ht="24" customHeight="1" x14ac:dyDescent="0.2">
      <c r="A956" s="35"/>
      <c r="B956" s="35"/>
      <c r="C956" s="35"/>
      <c r="D956" s="35"/>
      <c r="E956" s="35" t="s">
        <v>576</v>
      </c>
      <c r="F956" s="20">
        <v>3.86</v>
      </c>
      <c r="G956" s="35" t="s">
        <v>577</v>
      </c>
      <c r="H956" s="20">
        <v>0</v>
      </c>
      <c r="I956" s="35" t="s">
        <v>578</v>
      </c>
      <c r="J956" s="20">
        <v>3.86</v>
      </c>
    </row>
    <row r="957" spans="1:10" x14ac:dyDescent="0.2">
      <c r="A957" s="35"/>
      <c r="B957" s="35"/>
      <c r="C957" s="35"/>
      <c r="D957" s="35"/>
      <c r="E957" s="35" t="s">
        <v>579</v>
      </c>
      <c r="F957" s="20">
        <v>6.8216939999999999</v>
      </c>
      <c r="G957" s="35"/>
      <c r="H957" s="158" t="s">
        <v>580</v>
      </c>
      <c r="I957" s="158"/>
      <c r="J957" s="20">
        <v>30.49</v>
      </c>
    </row>
    <row r="958" spans="1:10" ht="14.25" customHeight="1" thickBot="1" x14ac:dyDescent="0.25">
      <c r="A958" s="33"/>
      <c r="B958" s="33"/>
      <c r="C958" s="33"/>
      <c r="D958" s="33"/>
      <c r="E958" s="33"/>
      <c r="F958" s="33"/>
      <c r="G958" s="33" t="s">
        <v>581</v>
      </c>
      <c r="H958" s="19">
        <v>1</v>
      </c>
      <c r="I958" s="33" t="s">
        <v>582</v>
      </c>
      <c r="J958" s="36">
        <v>30.49</v>
      </c>
    </row>
    <row r="959" spans="1:10" ht="30" customHeight="1" thickTop="1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</row>
    <row r="960" spans="1:10" ht="0.95" customHeight="1" x14ac:dyDescent="0.2">
      <c r="A960" s="10" t="s">
        <v>198</v>
      </c>
      <c r="B960" s="11" t="s">
        <v>371</v>
      </c>
      <c r="C960" s="10" t="s">
        <v>372</v>
      </c>
      <c r="D960" s="10" t="s">
        <v>1</v>
      </c>
      <c r="E960" s="160" t="s">
        <v>556</v>
      </c>
      <c r="F960" s="160"/>
      <c r="G960" s="9" t="s">
        <v>2</v>
      </c>
      <c r="H960" s="11" t="s">
        <v>3</v>
      </c>
      <c r="I960" s="11" t="s">
        <v>373</v>
      </c>
      <c r="J960" s="11" t="s">
        <v>375</v>
      </c>
    </row>
    <row r="961" spans="1:10" ht="18" customHeight="1" x14ac:dyDescent="0.2">
      <c r="A961" s="29" t="s">
        <v>557</v>
      </c>
      <c r="B961" s="31" t="s">
        <v>464</v>
      </c>
      <c r="C961" s="29" t="s">
        <v>448</v>
      </c>
      <c r="D961" s="29" t="s">
        <v>199</v>
      </c>
      <c r="E961" s="161" t="s">
        <v>843</v>
      </c>
      <c r="F961" s="161"/>
      <c r="G961" s="30" t="s">
        <v>167</v>
      </c>
      <c r="H961" s="15">
        <v>1</v>
      </c>
      <c r="I961" s="32">
        <v>35.44</v>
      </c>
      <c r="J961" s="32">
        <v>35.44</v>
      </c>
    </row>
    <row r="962" spans="1:10" ht="24" customHeight="1" x14ac:dyDescent="0.2">
      <c r="A962" s="21" t="s">
        <v>602</v>
      </c>
      <c r="B962" s="23" t="s">
        <v>844</v>
      </c>
      <c r="C962" s="21" t="s">
        <v>448</v>
      </c>
      <c r="D962" s="21" t="s">
        <v>845</v>
      </c>
      <c r="E962" s="162" t="s">
        <v>846</v>
      </c>
      <c r="F962" s="162"/>
      <c r="G962" s="22" t="s">
        <v>562</v>
      </c>
      <c r="H962" s="17">
        <v>0.3</v>
      </c>
      <c r="I962" s="24">
        <v>2.97</v>
      </c>
      <c r="J962" s="24">
        <v>0.89100000000000001</v>
      </c>
    </row>
    <row r="963" spans="1:10" ht="14.25" customHeight="1" x14ac:dyDescent="0.2">
      <c r="A963" s="21" t="s">
        <v>602</v>
      </c>
      <c r="B963" s="23" t="s">
        <v>847</v>
      </c>
      <c r="C963" s="21" t="s">
        <v>448</v>
      </c>
      <c r="D963" s="21" t="s">
        <v>848</v>
      </c>
      <c r="E963" s="162" t="s">
        <v>846</v>
      </c>
      <c r="F963" s="162"/>
      <c r="G963" s="22" t="s">
        <v>562</v>
      </c>
      <c r="H963" s="17">
        <v>0.3</v>
      </c>
      <c r="I963" s="24">
        <v>2.91</v>
      </c>
      <c r="J963" s="24">
        <v>0.873</v>
      </c>
    </row>
    <row r="964" spans="1:10" ht="14.25" customHeight="1" x14ac:dyDescent="0.2">
      <c r="A964" s="25" t="s">
        <v>558</v>
      </c>
      <c r="B964" s="27" t="s">
        <v>849</v>
      </c>
      <c r="C964" s="25" t="s">
        <v>448</v>
      </c>
      <c r="D964" s="25" t="s">
        <v>850</v>
      </c>
      <c r="E964" s="157" t="s">
        <v>567</v>
      </c>
      <c r="F964" s="157"/>
      <c r="G964" s="26" t="s">
        <v>70</v>
      </c>
      <c r="H964" s="18">
        <v>2.9000000000000001E-2</v>
      </c>
      <c r="I964" s="28">
        <v>54.2</v>
      </c>
      <c r="J964" s="28">
        <v>1.5718000000000001</v>
      </c>
    </row>
    <row r="965" spans="1:10" ht="30" customHeight="1" x14ac:dyDescent="0.2">
      <c r="A965" s="25" t="s">
        <v>558</v>
      </c>
      <c r="B965" s="27" t="s">
        <v>851</v>
      </c>
      <c r="C965" s="25" t="s">
        <v>448</v>
      </c>
      <c r="D965" s="25" t="s">
        <v>852</v>
      </c>
      <c r="E965" s="157" t="s">
        <v>567</v>
      </c>
      <c r="F965" s="157"/>
      <c r="G965" s="26" t="s">
        <v>685</v>
      </c>
      <c r="H965" s="18">
        <v>1.0999999999999999E-2</v>
      </c>
      <c r="I965" s="28">
        <v>40</v>
      </c>
      <c r="J965" s="28">
        <v>0.44</v>
      </c>
    </row>
    <row r="966" spans="1:10" ht="0.95" customHeight="1" x14ac:dyDescent="0.2">
      <c r="A966" s="25" t="s">
        <v>558</v>
      </c>
      <c r="B966" s="27" t="s">
        <v>853</v>
      </c>
      <c r="C966" s="25" t="s">
        <v>382</v>
      </c>
      <c r="D966" s="25" t="s">
        <v>854</v>
      </c>
      <c r="E966" s="157" t="s">
        <v>561</v>
      </c>
      <c r="F966" s="157"/>
      <c r="G966" s="26" t="s">
        <v>23</v>
      </c>
      <c r="H966" s="18">
        <v>0.3</v>
      </c>
      <c r="I966" s="28">
        <v>17.41</v>
      </c>
      <c r="J966" s="28">
        <v>5.2229999999999999</v>
      </c>
    </row>
    <row r="967" spans="1:10" ht="18" customHeight="1" x14ac:dyDescent="0.2">
      <c r="A967" s="25" t="s">
        <v>558</v>
      </c>
      <c r="B967" s="27" t="s">
        <v>855</v>
      </c>
      <c r="C967" s="25" t="s">
        <v>382</v>
      </c>
      <c r="D967" s="25" t="s">
        <v>856</v>
      </c>
      <c r="E967" s="157" t="s">
        <v>561</v>
      </c>
      <c r="F967" s="157"/>
      <c r="G967" s="26" t="s">
        <v>23</v>
      </c>
      <c r="H967" s="18">
        <v>0.3</v>
      </c>
      <c r="I967" s="28">
        <v>12.73</v>
      </c>
      <c r="J967" s="28">
        <v>3.819</v>
      </c>
    </row>
    <row r="968" spans="1:10" ht="72" customHeight="1" x14ac:dyDescent="0.2">
      <c r="A968" s="25" t="s">
        <v>558</v>
      </c>
      <c r="B968" s="27" t="s">
        <v>916</v>
      </c>
      <c r="C968" s="25" t="s">
        <v>382</v>
      </c>
      <c r="D968" s="25" t="s">
        <v>917</v>
      </c>
      <c r="E968" s="157" t="s">
        <v>567</v>
      </c>
      <c r="F968" s="157"/>
      <c r="G968" s="26" t="s">
        <v>151</v>
      </c>
      <c r="H968" s="18">
        <v>1</v>
      </c>
      <c r="I968" s="28">
        <v>22.62</v>
      </c>
      <c r="J968" s="28">
        <v>22.62</v>
      </c>
    </row>
    <row r="969" spans="1:10" ht="24" customHeight="1" x14ac:dyDescent="0.2">
      <c r="A969" s="35"/>
      <c r="B969" s="35"/>
      <c r="C969" s="35"/>
      <c r="D969" s="35"/>
      <c r="E969" s="35" t="s">
        <v>576</v>
      </c>
      <c r="F969" s="20">
        <v>9.0399999999999991</v>
      </c>
      <c r="G969" s="35" t="s">
        <v>577</v>
      </c>
      <c r="H969" s="20">
        <v>0</v>
      </c>
      <c r="I969" s="35" t="s">
        <v>578</v>
      </c>
      <c r="J969" s="20">
        <v>9.0399999999999991</v>
      </c>
    </row>
    <row r="970" spans="1:10" ht="24" customHeight="1" x14ac:dyDescent="0.2">
      <c r="A970" s="35"/>
      <c r="B970" s="35"/>
      <c r="C970" s="35"/>
      <c r="D970" s="35"/>
      <c r="E970" s="35" t="s">
        <v>579</v>
      </c>
      <c r="F970" s="20">
        <v>10.213808</v>
      </c>
      <c r="G970" s="35"/>
      <c r="H970" s="158" t="s">
        <v>580</v>
      </c>
      <c r="I970" s="158"/>
      <c r="J970" s="20">
        <v>45.65</v>
      </c>
    </row>
    <row r="971" spans="1:10" ht="72" customHeight="1" thickBot="1" x14ac:dyDescent="0.25">
      <c r="A971" s="33"/>
      <c r="B971" s="33"/>
      <c r="C971" s="33"/>
      <c r="D971" s="33"/>
      <c r="E971" s="33"/>
      <c r="F971" s="33"/>
      <c r="G971" s="33" t="s">
        <v>581</v>
      </c>
      <c r="H971" s="19">
        <v>2</v>
      </c>
      <c r="I971" s="33" t="s">
        <v>582</v>
      </c>
      <c r="J971" s="36">
        <v>91.3</v>
      </c>
    </row>
    <row r="972" spans="1:10" ht="15" thickTop="1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</row>
    <row r="973" spans="1:10" ht="14.25" customHeight="1" x14ac:dyDescent="0.2">
      <c r="A973" s="10" t="s">
        <v>200</v>
      </c>
      <c r="B973" s="11" t="s">
        <v>371</v>
      </c>
      <c r="C973" s="10" t="s">
        <v>372</v>
      </c>
      <c r="D973" s="10" t="s">
        <v>1</v>
      </c>
      <c r="E973" s="160" t="s">
        <v>556</v>
      </c>
      <c r="F973" s="160"/>
      <c r="G973" s="9" t="s">
        <v>2</v>
      </c>
      <c r="H973" s="11" t="s">
        <v>3</v>
      </c>
      <c r="I973" s="11" t="s">
        <v>373</v>
      </c>
      <c r="J973" s="11" t="s">
        <v>375</v>
      </c>
    </row>
    <row r="974" spans="1:10" ht="30" customHeight="1" x14ac:dyDescent="0.2">
      <c r="A974" s="29" t="s">
        <v>557</v>
      </c>
      <c r="B974" s="31" t="s">
        <v>465</v>
      </c>
      <c r="C974" s="29" t="s">
        <v>448</v>
      </c>
      <c r="D974" s="29" t="s">
        <v>201</v>
      </c>
      <c r="E974" s="161" t="s">
        <v>843</v>
      </c>
      <c r="F974" s="161"/>
      <c r="G974" s="30" t="s">
        <v>167</v>
      </c>
      <c r="H974" s="15">
        <v>1</v>
      </c>
      <c r="I974" s="32">
        <v>39.49</v>
      </c>
      <c r="J974" s="32">
        <v>39.49</v>
      </c>
    </row>
    <row r="975" spans="1:10" ht="0.95" customHeight="1" x14ac:dyDescent="0.2">
      <c r="A975" s="21" t="s">
        <v>602</v>
      </c>
      <c r="B975" s="23" t="s">
        <v>844</v>
      </c>
      <c r="C975" s="21" t="s">
        <v>448</v>
      </c>
      <c r="D975" s="21" t="s">
        <v>845</v>
      </c>
      <c r="E975" s="162" t="s">
        <v>846</v>
      </c>
      <c r="F975" s="162"/>
      <c r="G975" s="22" t="s">
        <v>562</v>
      </c>
      <c r="H975" s="17">
        <v>0.28000000000000003</v>
      </c>
      <c r="I975" s="24">
        <v>2.97</v>
      </c>
      <c r="J975" s="24">
        <v>0.83160000000000001</v>
      </c>
    </row>
    <row r="976" spans="1:10" ht="24" customHeight="1" x14ac:dyDescent="0.2">
      <c r="A976" s="21" t="s">
        <v>602</v>
      </c>
      <c r="B976" s="23" t="s">
        <v>847</v>
      </c>
      <c r="C976" s="21" t="s">
        <v>448</v>
      </c>
      <c r="D976" s="21" t="s">
        <v>848</v>
      </c>
      <c r="E976" s="162" t="s">
        <v>846</v>
      </c>
      <c r="F976" s="162"/>
      <c r="G976" s="22" t="s">
        <v>562</v>
      </c>
      <c r="H976" s="17">
        <v>0.28000000000000003</v>
      </c>
      <c r="I976" s="24">
        <v>2.91</v>
      </c>
      <c r="J976" s="24">
        <v>0.81479999999999997</v>
      </c>
    </row>
    <row r="977" spans="1:10" ht="18" customHeight="1" x14ac:dyDescent="0.2">
      <c r="A977" s="25" t="s">
        <v>558</v>
      </c>
      <c r="B977" s="27" t="s">
        <v>849</v>
      </c>
      <c r="C977" s="25" t="s">
        <v>448</v>
      </c>
      <c r="D977" s="25" t="s">
        <v>850</v>
      </c>
      <c r="E977" s="157" t="s">
        <v>567</v>
      </c>
      <c r="F977" s="157"/>
      <c r="G977" s="26" t="s">
        <v>70</v>
      </c>
      <c r="H977" s="18">
        <v>1.9E-2</v>
      </c>
      <c r="I977" s="28">
        <v>54.2</v>
      </c>
      <c r="J977" s="28">
        <v>1.0298</v>
      </c>
    </row>
    <row r="978" spans="1:10" ht="24" customHeight="1" x14ac:dyDescent="0.2">
      <c r="A978" s="25" t="s">
        <v>558</v>
      </c>
      <c r="B978" s="27" t="s">
        <v>851</v>
      </c>
      <c r="C978" s="25" t="s">
        <v>448</v>
      </c>
      <c r="D978" s="25" t="s">
        <v>852</v>
      </c>
      <c r="E978" s="157" t="s">
        <v>567</v>
      </c>
      <c r="F978" s="157"/>
      <c r="G978" s="26" t="s">
        <v>685</v>
      </c>
      <c r="H978" s="18">
        <v>7.0000000000000001E-3</v>
      </c>
      <c r="I978" s="28">
        <v>40</v>
      </c>
      <c r="J978" s="28">
        <v>0.28000000000000003</v>
      </c>
    </row>
    <row r="979" spans="1:10" ht="24" customHeight="1" x14ac:dyDescent="0.2">
      <c r="A979" s="25" t="s">
        <v>558</v>
      </c>
      <c r="B979" s="27" t="s">
        <v>918</v>
      </c>
      <c r="C979" s="25" t="s">
        <v>382</v>
      </c>
      <c r="D979" s="25" t="s">
        <v>919</v>
      </c>
      <c r="E979" s="157" t="s">
        <v>567</v>
      </c>
      <c r="F979" s="157"/>
      <c r="G979" s="26" t="s">
        <v>151</v>
      </c>
      <c r="H979" s="18">
        <v>1</v>
      </c>
      <c r="I979" s="28">
        <v>28.09</v>
      </c>
      <c r="J979" s="28">
        <v>28.09</v>
      </c>
    </row>
    <row r="980" spans="1:10" ht="24" customHeight="1" x14ac:dyDescent="0.2">
      <c r="A980" s="25" t="s">
        <v>558</v>
      </c>
      <c r="B980" s="27" t="s">
        <v>853</v>
      </c>
      <c r="C980" s="25" t="s">
        <v>382</v>
      </c>
      <c r="D980" s="25" t="s">
        <v>854</v>
      </c>
      <c r="E980" s="157" t="s">
        <v>561</v>
      </c>
      <c r="F980" s="157"/>
      <c r="G980" s="26" t="s">
        <v>23</v>
      </c>
      <c r="H980" s="18">
        <v>0.28000000000000003</v>
      </c>
      <c r="I980" s="28">
        <v>17.41</v>
      </c>
      <c r="J980" s="28">
        <v>4.8747999999999996</v>
      </c>
    </row>
    <row r="981" spans="1:10" ht="48" customHeight="1" x14ac:dyDescent="0.2">
      <c r="A981" s="25" t="s">
        <v>558</v>
      </c>
      <c r="B981" s="27" t="s">
        <v>855</v>
      </c>
      <c r="C981" s="25" t="s">
        <v>382</v>
      </c>
      <c r="D981" s="25" t="s">
        <v>856</v>
      </c>
      <c r="E981" s="157" t="s">
        <v>561</v>
      </c>
      <c r="F981" s="157"/>
      <c r="G981" s="26" t="s">
        <v>23</v>
      </c>
      <c r="H981" s="18">
        <v>0.28000000000000003</v>
      </c>
      <c r="I981" s="28">
        <v>12.73</v>
      </c>
      <c r="J981" s="28">
        <v>3.5644</v>
      </c>
    </row>
    <row r="982" spans="1:10" ht="14.25" customHeight="1" x14ac:dyDescent="0.2">
      <c r="A982" s="35"/>
      <c r="B982" s="35"/>
      <c r="C982" s="35"/>
      <c r="D982" s="35"/>
      <c r="E982" s="35" t="s">
        <v>576</v>
      </c>
      <c r="F982" s="20">
        <v>8.43</v>
      </c>
      <c r="G982" s="35" t="s">
        <v>577</v>
      </c>
      <c r="H982" s="20">
        <v>0</v>
      </c>
      <c r="I982" s="35" t="s">
        <v>578</v>
      </c>
      <c r="J982" s="20">
        <v>8.43</v>
      </c>
    </row>
    <row r="983" spans="1:10" ht="14.25" customHeight="1" x14ac:dyDescent="0.2">
      <c r="A983" s="35"/>
      <c r="B983" s="35"/>
      <c r="C983" s="35"/>
      <c r="D983" s="35"/>
      <c r="E983" s="35" t="s">
        <v>579</v>
      </c>
      <c r="F983" s="20">
        <v>11.381017999999999</v>
      </c>
      <c r="G983" s="35"/>
      <c r="H983" s="158" t="s">
        <v>580</v>
      </c>
      <c r="I983" s="158"/>
      <c r="J983" s="20">
        <v>50.87</v>
      </c>
    </row>
    <row r="984" spans="1:10" ht="30" customHeight="1" thickBot="1" x14ac:dyDescent="0.25">
      <c r="A984" s="33"/>
      <c r="B984" s="33"/>
      <c r="C984" s="33"/>
      <c r="D984" s="33"/>
      <c r="E984" s="33"/>
      <c r="F984" s="33"/>
      <c r="G984" s="33" t="s">
        <v>581</v>
      </c>
      <c r="H984" s="19">
        <v>9</v>
      </c>
      <c r="I984" s="33" t="s">
        <v>582</v>
      </c>
      <c r="J984" s="36">
        <v>457.83</v>
      </c>
    </row>
    <row r="985" spans="1:10" ht="0.95" customHeight="1" thickTop="1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</row>
    <row r="986" spans="1:10" ht="18" customHeight="1" x14ac:dyDescent="0.2">
      <c r="A986" s="10"/>
      <c r="B986" s="11" t="s">
        <v>371</v>
      </c>
      <c r="C986" s="10" t="s">
        <v>372</v>
      </c>
      <c r="D986" s="10" t="s">
        <v>1</v>
      </c>
      <c r="E986" s="160" t="s">
        <v>556</v>
      </c>
      <c r="F986" s="160"/>
      <c r="G986" s="9" t="s">
        <v>2</v>
      </c>
      <c r="H986" s="11" t="s">
        <v>3</v>
      </c>
      <c r="I986" s="11" t="s">
        <v>373</v>
      </c>
      <c r="J986" s="11" t="s">
        <v>375</v>
      </c>
    </row>
    <row r="987" spans="1:10" ht="60" customHeight="1" x14ac:dyDescent="0.2">
      <c r="A987" s="29" t="s">
        <v>558</v>
      </c>
      <c r="B987" s="31" t="s">
        <v>466</v>
      </c>
      <c r="C987" s="29" t="s">
        <v>448</v>
      </c>
      <c r="D987" s="29" t="s">
        <v>202</v>
      </c>
      <c r="E987" s="161" t="s">
        <v>567</v>
      </c>
      <c r="F987" s="161"/>
      <c r="G987" s="30" t="s">
        <v>167</v>
      </c>
      <c r="H987" s="15">
        <v>1</v>
      </c>
      <c r="I987" s="32">
        <v>42.12</v>
      </c>
      <c r="J987" s="32">
        <v>42.12</v>
      </c>
    </row>
    <row r="988" spans="1:10" ht="24" customHeight="1" x14ac:dyDescent="0.2">
      <c r="A988" s="35"/>
      <c r="B988" s="35"/>
      <c r="C988" s="35"/>
      <c r="D988" s="35"/>
      <c r="E988" s="35" t="s">
        <v>576</v>
      </c>
      <c r="F988" s="20">
        <v>0</v>
      </c>
      <c r="G988" s="35" t="s">
        <v>577</v>
      </c>
      <c r="H988" s="20">
        <v>0</v>
      </c>
      <c r="I988" s="35" t="s">
        <v>578</v>
      </c>
      <c r="J988" s="20">
        <v>0</v>
      </c>
    </row>
    <row r="989" spans="1:10" ht="24" customHeight="1" x14ac:dyDescent="0.2">
      <c r="A989" s="35"/>
      <c r="B989" s="35"/>
      <c r="C989" s="35"/>
      <c r="D989" s="35"/>
      <c r="E989" s="35" t="s">
        <v>579</v>
      </c>
      <c r="F989" s="20">
        <v>12.14</v>
      </c>
      <c r="G989" s="35"/>
      <c r="H989" s="158" t="s">
        <v>580</v>
      </c>
      <c r="I989" s="158"/>
      <c r="J989" s="20">
        <v>54.26</v>
      </c>
    </row>
    <row r="990" spans="1:10" ht="36" customHeight="1" thickBot="1" x14ac:dyDescent="0.25">
      <c r="A990" s="33"/>
      <c r="B990" s="33"/>
      <c r="C990" s="33"/>
      <c r="D990" s="33"/>
      <c r="E990" s="33"/>
      <c r="F990" s="33"/>
      <c r="G990" s="33" t="s">
        <v>581</v>
      </c>
      <c r="H990" s="19">
        <v>6</v>
      </c>
      <c r="I990" s="33" t="s">
        <v>582</v>
      </c>
      <c r="J990" s="36">
        <v>325.56</v>
      </c>
    </row>
    <row r="991" spans="1:10" ht="14.25" customHeight="1" thickTop="1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</row>
    <row r="992" spans="1:10" ht="14.25" customHeight="1" x14ac:dyDescent="0.2">
      <c r="A992" s="10" t="s">
        <v>553</v>
      </c>
      <c r="B992" s="11" t="s">
        <v>371</v>
      </c>
      <c r="C992" s="10" t="s">
        <v>372</v>
      </c>
      <c r="D992" s="10" t="s">
        <v>1</v>
      </c>
      <c r="E992" s="160" t="s">
        <v>556</v>
      </c>
      <c r="F992" s="160"/>
      <c r="G992" s="9" t="s">
        <v>2</v>
      </c>
      <c r="H992" s="11" t="s">
        <v>3</v>
      </c>
      <c r="I992" s="11" t="s">
        <v>373</v>
      </c>
      <c r="J992" s="11" t="s">
        <v>375</v>
      </c>
    </row>
    <row r="993" spans="1:10" ht="30" customHeight="1" x14ac:dyDescent="0.2">
      <c r="A993" s="29" t="s">
        <v>557</v>
      </c>
      <c r="B993" s="31" t="s">
        <v>554</v>
      </c>
      <c r="C993" s="29" t="s">
        <v>432</v>
      </c>
      <c r="D993" s="29" t="s">
        <v>362</v>
      </c>
      <c r="E993" s="161" t="s">
        <v>920</v>
      </c>
      <c r="F993" s="161"/>
      <c r="G993" s="30" t="s">
        <v>151</v>
      </c>
      <c r="H993" s="15">
        <v>1</v>
      </c>
      <c r="I993" s="32">
        <v>43284.85</v>
      </c>
      <c r="J993" s="32">
        <v>43284.85</v>
      </c>
    </row>
    <row r="994" spans="1:10" ht="0.95" customHeight="1" x14ac:dyDescent="0.2">
      <c r="A994" s="21" t="s">
        <v>602</v>
      </c>
      <c r="B994" s="23" t="s">
        <v>906</v>
      </c>
      <c r="C994" s="21" t="s">
        <v>382</v>
      </c>
      <c r="D994" s="21" t="s">
        <v>907</v>
      </c>
      <c r="E994" s="162" t="s">
        <v>605</v>
      </c>
      <c r="F994" s="162"/>
      <c r="G994" s="22" t="s">
        <v>23</v>
      </c>
      <c r="H994" s="17">
        <v>2</v>
      </c>
      <c r="I994" s="24">
        <v>22.42</v>
      </c>
      <c r="J994" s="24">
        <v>44.84</v>
      </c>
    </row>
    <row r="995" spans="1:10" ht="18" customHeight="1" x14ac:dyDescent="0.2">
      <c r="A995" s="21" t="s">
        <v>602</v>
      </c>
      <c r="B995" s="23" t="s">
        <v>904</v>
      </c>
      <c r="C995" s="21" t="s">
        <v>382</v>
      </c>
      <c r="D995" s="21" t="s">
        <v>905</v>
      </c>
      <c r="E995" s="162" t="s">
        <v>605</v>
      </c>
      <c r="F995" s="162"/>
      <c r="G995" s="22" t="s">
        <v>23</v>
      </c>
      <c r="H995" s="17">
        <v>6</v>
      </c>
      <c r="I995" s="24">
        <v>17.28</v>
      </c>
      <c r="J995" s="24">
        <v>103.68</v>
      </c>
    </row>
    <row r="996" spans="1:10" ht="24" customHeight="1" x14ac:dyDescent="0.2">
      <c r="A996" s="25" t="s">
        <v>558</v>
      </c>
      <c r="B996" s="27" t="s">
        <v>921</v>
      </c>
      <c r="C996" s="25" t="s">
        <v>432</v>
      </c>
      <c r="D996" s="25" t="s">
        <v>922</v>
      </c>
      <c r="E996" s="157" t="s">
        <v>567</v>
      </c>
      <c r="F996" s="157"/>
      <c r="G996" s="26" t="s">
        <v>151</v>
      </c>
      <c r="H996" s="18">
        <v>1</v>
      </c>
      <c r="I996" s="28">
        <v>43136.33</v>
      </c>
      <c r="J996" s="28">
        <v>43136.33</v>
      </c>
    </row>
    <row r="997" spans="1:10" ht="24" customHeight="1" x14ac:dyDescent="0.2">
      <c r="A997" s="35"/>
      <c r="B997" s="35"/>
      <c r="C997" s="35"/>
      <c r="D997" s="35"/>
      <c r="E997" s="35" t="s">
        <v>576</v>
      </c>
      <c r="F997" s="20">
        <v>110.2</v>
      </c>
      <c r="G997" s="35" t="s">
        <v>577</v>
      </c>
      <c r="H997" s="20">
        <v>0</v>
      </c>
      <c r="I997" s="35" t="s">
        <v>578</v>
      </c>
      <c r="J997" s="20">
        <v>110.2</v>
      </c>
    </row>
    <row r="998" spans="1:10" ht="24" customHeight="1" x14ac:dyDescent="0.2">
      <c r="A998" s="35"/>
      <c r="B998" s="35"/>
      <c r="C998" s="35"/>
      <c r="D998" s="35"/>
      <c r="E998" s="35" t="s">
        <v>579</v>
      </c>
      <c r="F998" s="20">
        <v>12474.69377</v>
      </c>
      <c r="G998" s="35"/>
      <c r="H998" s="158" t="s">
        <v>580</v>
      </c>
      <c r="I998" s="158"/>
      <c r="J998" s="20">
        <v>55759.54</v>
      </c>
    </row>
    <row r="999" spans="1:10" ht="24" customHeight="1" thickBot="1" x14ac:dyDescent="0.25">
      <c r="A999" s="33"/>
      <c r="B999" s="33"/>
      <c r="C999" s="33"/>
      <c r="D999" s="33"/>
      <c r="E999" s="33"/>
      <c r="F999" s="33"/>
      <c r="G999" s="33" t="s">
        <v>581</v>
      </c>
      <c r="H999" s="19">
        <v>2</v>
      </c>
      <c r="I999" s="33" t="s">
        <v>582</v>
      </c>
      <c r="J999" s="36">
        <v>111519.08</v>
      </c>
    </row>
    <row r="1000" spans="1:10" ht="24" customHeight="1" thickTop="1" x14ac:dyDescent="0.2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</row>
    <row r="1001" spans="1:10" ht="14.25" customHeight="1" x14ac:dyDescent="0.2">
      <c r="A1001" s="12" t="s">
        <v>203</v>
      </c>
      <c r="B1001" s="12"/>
      <c r="C1001" s="12"/>
      <c r="D1001" s="12" t="s">
        <v>157</v>
      </c>
      <c r="E1001" s="12"/>
      <c r="F1001" s="159"/>
      <c r="G1001" s="159"/>
      <c r="H1001" s="13"/>
      <c r="I1001" s="12"/>
      <c r="J1001" s="14">
        <v>10745.2</v>
      </c>
    </row>
    <row r="1002" spans="1:10" ht="14.25" customHeight="1" x14ac:dyDescent="0.2">
      <c r="A1002" s="10" t="s">
        <v>204</v>
      </c>
      <c r="B1002" s="11" t="s">
        <v>371</v>
      </c>
      <c r="C1002" s="10" t="s">
        <v>372</v>
      </c>
      <c r="D1002" s="10" t="s">
        <v>1</v>
      </c>
      <c r="E1002" s="160" t="s">
        <v>556</v>
      </c>
      <c r="F1002" s="160"/>
      <c r="G1002" s="9" t="s">
        <v>2</v>
      </c>
      <c r="H1002" s="11" t="s">
        <v>3</v>
      </c>
      <c r="I1002" s="11" t="s">
        <v>373</v>
      </c>
      <c r="J1002" s="11" t="s">
        <v>375</v>
      </c>
    </row>
    <row r="1003" spans="1:10" ht="30" customHeight="1" x14ac:dyDescent="0.2">
      <c r="A1003" s="29" t="s">
        <v>557</v>
      </c>
      <c r="B1003" s="31" t="s">
        <v>467</v>
      </c>
      <c r="C1003" s="29" t="s">
        <v>377</v>
      </c>
      <c r="D1003" s="29" t="s">
        <v>205</v>
      </c>
      <c r="E1003" s="161">
        <v>43.02</v>
      </c>
      <c r="F1003" s="161"/>
      <c r="G1003" s="30" t="s">
        <v>167</v>
      </c>
      <c r="H1003" s="15">
        <v>1</v>
      </c>
      <c r="I1003" s="32">
        <v>2358.67</v>
      </c>
      <c r="J1003" s="32">
        <v>2358.67</v>
      </c>
    </row>
    <row r="1004" spans="1:10" ht="0.95" customHeight="1" x14ac:dyDescent="0.2">
      <c r="A1004" s="25" t="s">
        <v>558</v>
      </c>
      <c r="B1004" s="27" t="s">
        <v>589</v>
      </c>
      <c r="C1004" s="25" t="s">
        <v>377</v>
      </c>
      <c r="D1004" s="25" t="s">
        <v>590</v>
      </c>
      <c r="E1004" s="157" t="s">
        <v>561</v>
      </c>
      <c r="F1004" s="157"/>
      <c r="G1004" s="26" t="s">
        <v>562</v>
      </c>
      <c r="H1004" s="18">
        <v>2</v>
      </c>
      <c r="I1004" s="28">
        <v>19.86</v>
      </c>
      <c r="J1004" s="28">
        <v>39.72</v>
      </c>
    </row>
    <row r="1005" spans="1:10" ht="18" customHeight="1" x14ac:dyDescent="0.2">
      <c r="A1005" s="25" t="s">
        <v>558</v>
      </c>
      <c r="B1005" s="27" t="s">
        <v>591</v>
      </c>
      <c r="C1005" s="25" t="s">
        <v>377</v>
      </c>
      <c r="D1005" s="25" t="s">
        <v>592</v>
      </c>
      <c r="E1005" s="157" t="s">
        <v>561</v>
      </c>
      <c r="F1005" s="157"/>
      <c r="G1005" s="26" t="s">
        <v>562</v>
      </c>
      <c r="H1005" s="18">
        <v>2</v>
      </c>
      <c r="I1005" s="28">
        <v>13.62</v>
      </c>
      <c r="J1005" s="28">
        <v>27.24</v>
      </c>
    </row>
    <row r="1006" spans="1:10" ht="24" customHeight="1" x14ac:dyDescent="0.2">
      <c r="A1006" s="25" t="s">
        <v>558</v>
      </c>
      <c r="B1006" s="27" t="s">
        <v>923</v>
      </c>
      <c r="C1006" s="25" t="s">
        <v>377</v>
      </c>
      <c r="D1006" s="25" t="s">
        <v>924</v>
      </c>
      <c r="E1006" s="157" t="s">
        <v>567</v>
      </c>
      <c r="F1006" s="157"/>
      <c r="G1006" s="26" t="s">
        <v>167</v>
      </c>
      <c r="H1006" s="18">
        <v>1</v>
      </c>
      <c r="I1006" s="28">
        <v>2291.71</v>
      </c>
      <c r="J1006" s="28">
        <v>2291.71</v>
      </c>
    </row>
    <row r="1007" spans="1:10" ht="24" customHeight="1" x14ac:dyDescent="0.2">
      <c r="A1007" s="35"/>
      <c r="B1007" s="35"/>
      <c r="C1007" s="35"/>
      <c r="D1007" s="35"/>
      <c r="E1007" s="35" t="s">
        <v>576</v>
      </c>
      <c r="F1007" s="20">
        <v>66.959999999999994</v>
      </c>
      <c r="G1007" s="35" t="s">
        <v>577</v>
      </c>
      <c r="H1007" s="20">
        <v>0</v>
      </c>
      <c r="I1007" s="35" t="s">
        <v>578</v>
      </c>
      <c r="J1007" s="20">
        <v>66.959999999999994</v>
      </c>
    </row>
    <row r="1008" spans="1:10" ht="24" customHeight="1" x14ac:dyDescent="0.2">
      <c r="A1008" s="35"/>
      <c r="B1008" s="35"/>
      <c r="C1008" s="35"/>
      <c r="D1008" s="35"/>
      <c r="E1008" s="35" t="s">
        <v>579</v>
      </c>
      <c r="F1008" s="20">
        <v>679.76869399999998</v>
      </c>
      <c r="G1008" s="35"/>
      <c r="H1008" s="158" t="s">
        <v>580</v>
      </c>
      <c r="I1008" s="158"/>
      <c r="J1008" s="20">
        <v>3038.44</v>
      </c>
    </row>
    <row r="1009" spans="1:10" ht="24" customHeight="1" thickBot="1" x14ac:dyDescent="0.25">
      <c r="A1009" s="33"/>
      <c r="B1009" s="33"/>
      <c r="C1009" s="33"/>
      <c r="D1009" s="33"/>
      <c r="E1009" s="33"/>
      <c r="F1009" s="33"/>
      <c r="G1009" s="33" t="s">
        <v>581</v>
      </c>
      <c r="H1009" s="19">
        <v>1</v>
      </c>
      <c r="I1009" s="33" t="s">
        <v>582</v>
      </c>
      <c r="J1009" s="36">
        <v>3038.44</v>
      </c>
    </row>
    <row r="1010" spans="1:10" ht="24" customHeight="1" thickTop="1" x14ac:dyDescent="0.2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</row>
    <row r="1011" spans="1:10" ht="24" customHeight="1" x14ac:dyDescent="0.2">
      <c r="A1011" s="10" t="s">
        <v>206</v>
      </c>
      <c r="B1011" s="11" t="s">
        <v>371</v>
      </c>
      <c r="C1011" s="10" t="s">
        <v>372</v>
      </c>
      <c r="D1011" s="10" t="s">
        <v>1</v>
      </c>
      <c r="E1011" s="160" t="s">
        <v>556</v>
      </c>
      <c r="F1011" s="160"/>
      <c r="G1011" s="9" t="s">
        <v>2</v>
      </c>
      <c r="H1011" s="11" t="s">
        <v>3</v>
      </c>
      <c r="I1011" s="11" t="s">
        <v>373</v>
      </c>
      <c r="J1011" s="11" t="s">
        <v>375</v>
      </c>
    </row>
    <row r="1012" spans="1:10" ht="48" customHeight="1" x14ac:dyDescent="0.2">
      <c r="A1012" s="29" t="s">
        <v>557</v>
      </c>
      <c r="B1012" s="31" t="s">
        <v>468</v>
      </c>
      <c r="C1012" s="29" t="s">
        <v>469</v>
      </c>
      <c r="D1012" s="29" t="s">
        <v>207</v>
      </c>
      <c r="E1012" s="161">
        <v>222</v>
      </c>
      <c r="F1012" s="161"/>
      <c r="G1012" s="30" t="s">
        <v>208</v>
      </c>
      <c r="H1012" s="15">
        <v>1</v>
      </c>
      <c r="I1012" s="32">
        <v>1006.83</v>
      </c>
      <c r="J1012" s="32">
        <v>1006.83</v>
      </c>
    </row>
    <row r="1013" spans="1:10" ht="25.5" x14ac:dyDescent="0.2">
      <c r="A1013" s="21" t="s">
        <v>602</v>
      </c>
      <c r="B1013" s="23" t="s">
        <v>925</v>
      </c>
      <c r="C1013" s="21" t="s">
        <v>382</v>
      </c>
      <c r="D1013" s="21" t="s">
        <v>926</v>
      </c>
      <c r="E1013" s="162" t="s">
        <v>605</v>
      </c>
      <c r="F1013" s="162"/>
      <c r="G1013" s="22" t="s">
        <v>34</v>
      </c>
      <c r="H1013" s="17">
        <v>4.0000000000000001E-3</v>
      </c>
      <c r="I1013" s="24">
        <v>270.3</v>
      </c>
      <c r="J1013" s="24">
        <v>1.0811999999999999</v>
      </c>
    </row>
    <row r="1014" spans="1:10" ht="14.25" customHeight="1" x14ac:dyDescent="0.2">
      <c r="A1014" s="21" t="s">
        <v>602</v>
      </c>
      <c r="B1014" s="23" t="s">
        <v>927</v>
      </c>
      <c r="C1014" s="21" t="s">
        <v>382</v>
      </c>
      <c r="D1014" s="21" t="s">
        <v>928</v>
      </c>
      <c r="E1014" s="162" t="s">
        <v>605</v>
      </c>
      <c r="F1014" s="162"/>
      <c r="G1014" s="22" t="s">
        <v>23</v>
      </c>
      <c r="H1014" s="17">
        <v>1.6</v>
      </c>
      <c r="I1014" s="24">
        <v>17.43</v>
      </c>
      <c r="J1014" s="24">
        <v>27.888000000000002</v>
      </c>
    </row>
    <row r="1015" spans="1:10" ht="30" customHeight="1" x14ac:dyDescent="0.2">
      <c r="A1015" s="25" t="s">
        <v>558</v>
      </c>
      <c r="B1015" s="27" t="s">
        <v>929</v>
      </c>
      <c r="C1015" s="25" t="s">
        <v>443</v>
      </c>
      <c r="D1015" s="25" t="s">
        <v>930</v>
      </c>
      <c r="E1015" s="157" t="s">
        <v>567</v>
      </c>
      <c r="F1015" s="157"/>
      <c r="G1015" s="26" t="s">
        <v>10</v>
      </c>
      <c r="H1015" s="18">
        <v>1</v>
      </c>
      <c r="I1015" s="28">
        <v>977.86</v>
      </c>
      <c r="J1015" s="28">
        <v>977.86</v>
      </c>
    </row>
    <row r="1016" spans="1:10" ht="0.95" customHeight="1" x14ac:dyDescent="0.2">
      <c r="A1016" s="35"/>
      <c r="B1016" s="35"/>
      <c r="C1016" s="35"/>
      <c r="D1016" s="35"/>
      <c r="E1016" s="35" t="s">
        <v>576</v>
      </c>
      <c r="F1016" s="20">
        <v>19.829999999999998</v>
      </c>
      <c r="G1016" s="35" t="s">
        <v>577</v>
      </c>
      <c r="H1016" s="20">
        <v>0</v>
      </c>
      <c r="I1016" s="35" t="s">
        <v>578</v>
      </c>
      <c r="J1016" s="20">
        <v>19.829999999999998</v>
      </c>
    </row>
    <row r="1017" spans="1:10" ht="18" customHeight="1" x14ac:dyDescent="0.2">
      <c r="A1017" s="35"/>
      <c r="B1017" s="35"/>
      <c r="C1017" s="35"/>
      <c r="D1017" s="35"/>
      <c r="E1017" s="35" t="s">
        <v>579</v>
      </c>
      <c r="F1017" s="20">
        <v>290.168406</v>
      </c>
      <c r="G1017" s="35"/>
      <c r="H1017" s="158" t="s">
        <v>580</v>
      </c>
      <c r="I1017" s="158"/>
      <c r="J1017" s="20">
        <v>1297</v>
      </c>
    </row>
    <row r="1018" spans="1:10" ht="24" customHeight="1" thickBot="1" x14ac:dyDescent="0.25">
      <c r="A1018" s="33"/>
      <c r="B1018" s="33"/>
      <c r="C1018" s="33"/>
      <c r="D1018" s="33"/>
      <c r="E1018" s="33"/>
      <c r="F1018" s="33"/>
      <c r="G1018" s="33" t="s">
        <v>581</v>
      </c>
      <c r="H1018" s="19">
        <v>0.64</v>
      </c>
      <c r="I1018" s="33" t="s">
        <v>582</v>
      </c>
      <c r="J1018" s="36">
        <v>830.08</v>
      </c>
    </row>
    <row r="1019" spans="1:10" ht="24" customHeight="1" thickTop="1" x14ac:dyDescent="0.2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</row>
    <row r="1020" spans="1:10" ht="24" customHeight="1" x14ac:dyDescent="0.2">
      <c r="A1020" s="10" t="s">
        <v>209</v>
      </c>
      <c r="B1020" s="11" t="s">
        <v>371</v>
      </c>
      <c r="C1020" s="10" t="s">
        <v>372</v>
      </c>
      <c r="D1020" s="10" t="s">
        <v>1</v>
      </c>
      <c r="E1020" s="160" t="s">
        <v>556</v>
      </c>
      <c r="F1020" s="160"/>
      <c r="G1020" s="9" t="s">
        <v>2</v>
      </c>
      <c r="H1020" s="11" t="s">
        <v>3</v>
      </c>
      <c r="I1020" s="11" t="s">
        <v>373</v>
      </c>
      <c r="J1020" s="11" t="s">
        <v>375</v>
      </c>
    </row>
    <row r="1021" spans="1:10" ht="24" customHeight="1" x14ac:dyDescent="0.2">
      <c r="A1021" s="29" t="s">
        <v>557</v>
      </c>
      <c r="B1021" s="31" t="s">
        <v>470</v>
      </c>
      <c r="C1021" s="29" t="s">
        <v>382</v>
      </c>
      <c r="D1021" s="29" t="s">
        <v>210</v>
      </c>
      <c r="E1021" s="161" t="s">
        <v>931</v>
      </c>
      <c r="F1021" s="161"/>
      <c r="G1021" s="30" t="s">
        <v>151</v>
      </c>
      <c r="H1021" s="15">
        <v>1</v>
      </c>
      <c r="I1021" s="32">
        <v>1900.87</v>
      </c>
      <c r="J1021" s="32">
        <v>1900.87</v>
      </c>
    </row>
    <row r="1022" spans="1:10" ht="25.5" x14ac:dyDescent="0.2">
      <c r="A1022" s="21" t="s">
        <v>602</v>
      </c>
      <c r="B1022" s="23" t="s">
        <v>904</v>
      </c>
      <c r="C1022" s="21" t="s">
        <v>382</v>
      </c>
      <c r="D1022" s="21" t="s">
        <v>905</v>
      </c>
      <c r="E1022" s="162" t="s">
        <v>605</v>
      </c>
      <c r="F1022" s="162"/>
      <c r="G1022" s="22" t="s">
        <v>23</v>
      </c>
      <c r="H1022" s="17">
        <v>1.1499999999999999</v>
      </c>
      <c r="I1022" s="24">
        <v>17.28</v>
      </c>
      <c r="J1022" s="24">
        <v>19.872</v>
      </c>
    </row>
    <row r="1023" spans="1:10" ht="14.25" customHeight="1" x14ac:dyDescent="0.2">
      <c r="A1023" s="21" t="s">
        <v>602</v>
      </c>
      <c r="B1023" s="23" t="s">
        <v>906</v>
      </c>
      <c r="C1023" s="21" t="s">
        <v>382</v>
      </c>
      <c r="D1023" s="21" t="s">
        <v>907</v>
      </c>
      <c r="E1023" s="162" t="s">
        <v>605</v>
      </c>
      <c r="F1023" s="162"/>
      <c r="G1023" s="22" t="s">
        <v>23</v>
      </c>
      <c r="H1023" s="17">
        <v>1.1499999999999999</v>
      </c>
      <c r="I1023" s="24">
        <v>22.42</v>
      </c>
      <c r="J1023" s="24">
        <v>25.783000000000001</v>
      </c>
    </row>
    <row r="1024" spans="1:10" ht="30" customHeight="1" x14ac:dyDescent="0.2">
      <c r="A1024" s="25" t="s">
        <v>558</v>
      </c>
      <c r="B1024" s="27" t="s">
        <v>932</v>
      </c>
      <c r="C1024" s="25" t="s">
        <v>382</v>
      </c>
      <c r="D1024" s="25" t="s">
        <v>933</v>
      </c>
      <c r="E1024" s="157" t="s">
        <v>567</v>
      </c>
      <c r="F1024" s="157"/>
      <c r="G1024" s="26" t="s">
        <v>151</v>
      </c>
      <c r="H1024" s="18">
        <v>2.8000000000000001E-2</v>
      </c>
      <c r="I1024" s="28">
        <v>8.11</v>
      </c>
      <c r="J1024" s="28">
        <v>0.22708</v>
      </c>
    </row>
    <row r="1025" spans="1:10" ht="0.95" customHeight="1" x14ac:dyDescent="0.2">
      <c r="A1025" s="25" t="s">
        <v>558</v>
      </c>
      <c r="B1025" s="27" t="s">
        <v>934</v>
      </c>
      <c r="C1025" s="25" t="s">
        <v>382</v>
      </c>
      <c r="D1025" s="25" t="s">
        <v>935</v>
      </c>
      <c r="E1025" s="157" t="s">
        <v>567</v>
      </c>
      <c r="F1025" s="157"/>
      <c r="G1025" s="26" t="s">
        <v>151</v>
      </c>
      <c r="H1025" s="18">
        <v>1</v>
      </c>
      <c r="I1025" s="28">
        <v>1854.99</v>
      </c>
      <c r="J1025" s="28">
        <v>1854.99</v>
      </c>
    </row>
    <row r="1026" spans="1:10" ht="24" customHeight="1" x14ac:dyDescent="0.2">
      <c r="A1026" s="35"/>
      <c r="B1026" s="35"/>
      <c r="C1026" s="35"/>
      <c r="D1026" s="35"/>
      <c r="E1026" s="35" t="s">
        <v>576</v>
      </c>
      <c r="F1026" s="20">
        <v>34.630000000000003</v>
      </c>
      <c r="G1026" s="35" t="s">
        <v>577</v>
      </c>
      <c r="H1026" s="20">
        <v>0</v>
      </c>
      <c r="I1026" s="35" t="s">
        <v>578</v>
      </c>
      <c r="J1026" s="20">
        <v>34.630000000000003</v>
      </c>
    </row>
    <row r="1027" spans="1:10" ht="18" customHeight="1" x14ac:dyDescent="0.2">
      <c r="A1027" s="35"/>
      <c r="B1027" s="35"/>
      <c r="C1027" s="35"/>
      <c r="D1027" s="35"/>
      <c r="E1027" s="35" t="s">
        <v>579</v>
      </c>
      <c r="F1027" s="20">
        <v>547.83073400000001</v>
      </c>
      <c r="G1027" s="35"/>
      <c r="H1027" s="158" t="s">
        <v>580</v>
      </c>
      <c r="I1027" s="158"/>
      <c r="J1027" s="20">
        <v>2448.6999999999998</v>
      </c>
    </row>
    <row r="1028" spans="1:10" ht="24" customHeight="1" thickBot="1" x14ac:dyDescent="0.25">
      <c r="A1028" s="33"/>
      <c r="B1028" s="33"/>
      <c r="C1028" s="33"/>
      <c r="D1028" s="33"/>
      <c r="E1028" s="33"/>
      <c r="F1028" s="33"/>
      <c r="G1028" s="33" t="s">
        <v>581</v>
      </c>
      <c r="H1028" s="19">
        <v>1</v>
      </c>
      <c r="I1028" s="33" t="s">
        <v>582</v>
      </c>
      <c r="J1028" s="36">
        <v>2448.6999999999998</v>
      </c>
    </row>
    <row r="1029" spans="1:10" ht="24" customHeight="1" thickTop="1" x14ac:dyDescent="0.2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</row>
    <row r="1030" spans="1:10" ht="24" customHeight="1" x14ac:dyDescent="0.2">
      <c r="A1030" s="10" t="s">
        <v>211</v>
      </c>
      <c r="B1030" s="11" t="s">
        <v>371</v>
      </c>
      <c r="C1030" s="10" t="s">
        <v>372</v>
      </c>
      <c r="D1030" s="10" t="s">
        <v>1</v>
      </c>
      <c r="E1030" s="160" t="s">
        <v>556</v>
      </c>
      <c r="F1030" s="160"/>
      <c r="G1030" s="9" t="s">
        <v>2</v>
      </c>
      <c r="H1030" s="11" t="s">
        <v>3</v>
      </c>
      <c r="I1030" s="11" t="s">
        <v>373</v>
      </c>
      <c r="J1030" s="11" t="s">
        <v>375</v>
      </c>
    </row>
    <row r="1031" spans="1:10" ht="24" customHeight="1" x14ac:dyDescent="0.2">
      <c r="A1031" s="29" t="s">
        <v>557</v>
      </c>
      <c r="B1031" s="31" t="s">
        <v>471</v>
      </c>
      <c r="C1031" s="29" t="s">
        <v>377</v>
      </c>
      <c r="D1031" s="29" t="s">
        <v>212</v>
      </c>
      <c r="E1031" s="161">
        <v>43.1</v>
      </c>
      <c r="F1031" s="161"/>
      <c r="G1031" s="30" t="s">
        <v>167</v>
      </c>
      <c r="H1031" s="15">
        <v>1</v>
      </c>
      <c r="I1031" s="32">
        <v>1118.56</v>
      </c>
      <c r="J1031" s="32">
        <v>1118.56</v>
      </c>
    </row>
    <row r="1032" spans="1:10" ht="14.25" customHeight="1" x14ac:dyDescent="0.2">
      <c r="A1032" s="25" t="s">
        <v>558</v>
      </c>
      <c r="B1032" s="27" t="s">
        <v>585</v>
      </c>
      <c r="C1032" s="25" t="s">
        <v>377</v>
      </c>
      <c r="D1032" s="25" t="s">
        <v>586</v>
      </c>
      <c r="E1032" s="157" t="s">
        <v>561</v>
      </c>
      <c r="F1032" s="157"/>
      <c r="G1032" s="26" t="s">
        <v>562</v>
      </c>
      <c r="H1032" s="18">
        <v>2</v>
      </c>
      <c r="I1032" s="28">
        <v>19.86</v>
      </c>
      <c r="J1032" s="28">
        <v>39.72</v>
      </c>
    </row>
    <row r="1033" spans="1:10" ht="14.25" customHeight="1" x14ac:dyDescent="0.2">
      <c r="A1033" s="25" t="s">
        <v>558</v>
      </c>
      <c r="B1033" s="27" t="s">
        <v>587</v>
      </c>
      <c r="C1033" s="25" t="s">
        <v>377</v>
      </c>
      <c r="D1033" s="25" t="s">
        <v>588</v>
      </c>
      <c r="E1033" s="157" t="s">
        <v>561</v>
      </c>
      <c r="F1033" s="157"/>
      <c r="G1033" s="26" t="s">
        <v>562</v>
      </c>
      <c r="H1033" s="18">
        <v>4</v>
      </c>
      <c r="I1033" s="28">
        <v>13.62</v>
      </c>
      <c r="J1033" s="28">
        <v>54.48</v>
      </c>
    </row>
    <row r="1034" spans="1:10" ht="30" customHeight="1" x14ac:dyDescent="0.2">
      <c r="A1034" s="25" t="s">
        <v>558</v>
      </c>
      <c r="B1034" s="27" t="s">
        <v>589</v>
      </c>
      <c r="C1034" s="25" t="s">
        <v>377</v>
      </c>
      <c r="D1034" s="25" t="s">
        <v>590</v>
      </c>
      <c r="E1034" s="157" t="s">
        <v>561</v>
      </c>
      <c r="F1034" s="157"/>
      <c r="G1034" s="26" t="s">
        <v>562</v>
      </c>
      <c r="H1034" s="18">
        <v>2</v>
      </c>
      <c r="I1034" s="28">
        <v>19.86</v>
      </c>
      <c r="J1034" s="28">
        <v>39.72</v>
      </c>
    </row>
    <row r="1035" spans="1:10" ht="0.95" customHeight="1" x14ac:dyDescent="0.2">
      <c r="A1035" s="25" t="s">
        <v>558</v>
      </c>
      <c r="B1035" s="27" t="s">
        <v>591</v>
      </c>
      <c r="C1035" s="25" t="s">
        <v>377</v>
      </c>
      <c r="D1035" s="25" t="s">
        <v>592</v>
      </c>
      <c r="E1035" s="157" t="s">
        <v>561</v>
      </c>
      <c r="F1035" s="157"/>
      <c r="G1035" s="26" t="s">
        <v>562</v>
      </c>
      <c r="H1035" s="18">
        <v>4</v>
      </c>
      <c r="I1035" s="28">
        <v>13.62</v>
      </c>
      <c r="J1035" s="28">
        <v>54.48</v>
      </c>
    </row>
    <row r="1036" spans="1:10" ht="18" customHeight="1" x14ac:dyDescent="0.2">
      <c r="A1036" s="25" t="s">
        <v>558</v>
      </c>
      <c r="B1036" s="27" t="s">
        <v>936</v>
      </c>
      <c r="C1036" s="25" t="s">
        <v>377</v>
      </c>
      <c r="D1036" s="25" t="s">
        <v>937</v>
      </c>
      <c r="E1036" s="157" t="s">
        <v>567</v>
      </c>
      <c r="F1036" s="157"/>
      <c r="G1036" s="26" t="s">
        <v>167</v>
      </c>
      <c r="H1036" s="18">
        <v>4</v>
      </c>
      <c r="I1036" s="28">
        <v>2.86</v>
      </c>
      <c r="J1036" s="28">
        <v>11.44</v>
      </c>
    </row>
    <row r="1037" spans="1:10" ht="24" customHeight="1" x14ac:dyDescent="0.2">
      <c r="A1037" s="25" t="s">
        <v>558</v>
      </c>
      <c r="B1037" s="27" t="s">
        <v>938</v>
      </c>
      <c r="C1037" s="25" t="s">
        <v>377</v>
      </c>
      <c r="D1037" s="25" t="s">
        <v>939</v>
      </c>
      <c r="E1037" s="157" t="s">
        <v>567</v>
      </c>
      <c r="F1037" s="157"/>
      <c r="G1037" s="26" t="s">
        <v>167</v>
      </c>
      <c r="H1037" s="18">
        <v>1</v>
      </c>
      <c r="I1037" s="28">
        <v>918.72</v>
      </c>
      <c r="J1037" s="28">
        <v>918.72</v>
      </c>
    </row>
    <row r="1038" spans="1:10" ht="24" customHeight="1" x14ac:dyDescent="0.2">
      <c r="A1038" s="35"/>
      <c r="B1038" s="35"/>
      <c r="C1038" s="35"/>
      <c r="D1038" s="35"/>
      <c r="E1038" s="35" t="s">
        <v>576</v>
      </c>
      <c r="F1038" s="20">
        <v>188.4</v>
      </c>
      <c r="G1038" s="35" t="s">
        <v>577</v>
      </c>
      <c r="H1038" s="20">
        <v>0</v>
      </c>
      <c r="I1038" s="35" t="s">
        <v>578</v>
      </c>
      <c r="J1038" s="20">
        <v>188.4</v>
      </c>
    </row>
    <row r="1039" spans="1:10" ht="24" customHeight="1" x14ac:dyDescent="0.2">
      <c r="A1039" s="35"/>
      <c r="B1039" s="35"/>
      <c r="C1039" s="35"/>
      <c r="D1039" s="35"/>
      <c r="E1039" s="35" t="s">
        <v>579</v>
      </c>
      <c r="F1039" s="20">
        <v>322.36899199999999</v>
      </c>
      <c r="G1039" s="35"/>
      <c r="H1039" s="158" t="s">
        <v>580</v>
      </c>
      <c r="I1039" s="158"/>
      <c r="J1039" s="20">
        <v>1440.93</v>
      </c>
    </row>
    <row r="1040" spans="1:10" ht="24" customHeight="1" thickBot="1" x14ac:dyDescent="0.25">
      <c r="A1040" s="33"/>
      <c r="B1040" s="33"/>
      <c r="C1040" s="33"/>
      <c r="D1040" s="33"/>
      <c r="E1040" s="33"/>
      <c r="F1040" s="33"/>
      <c r="G1040" s="33" t="s">
        <v>581</v>
      </c>
      <c r="H1040" s="19">
        <v>2</v>
      </c>
      <c r="I1040" s="33" t="s">
        <v>582</v>
      </c>
      <c r="J1040" s="36">
        <v>2881.86</v>
      </c>
    </row>
    <row r="1041" spans="1:10" ht="14.25" customHeight="1" thickTop="1" x14ac:dyDescent="0.2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</row>
    <row r="1042" spans="1:10" ht="14.25" customHeight="1" x14ac:dyDescent="0.2">
      <c r="A1042" s="10" t="s">
        <v>213</v>
      </c>
      <c r="B1042" s="11" t="s">
        <v>371</v>
      </c>
      <c r="C1042" s="10" t="s">
        <v>372</v>
      </c>
      <c r="D1042" s="10" t="s">
        <v>1</v>
      </c>
      <c r="E1042" s="160" t="s">
        <v>556</v>
      </c>
      <c r="F1042" s="160"/>
      <c r="G1042" s="9" t="s">
        <v>2</v>
      </c>
      <c r="H1042" s="11" t="s">
        <v>3</v>
      </c>
      <c r="I1042" s="11" t="s">
        <v>373</v>
      </c>
      <c r="J1042" s="11" t="s">
        <v>375</v>
      </c>
    </row>
    <row r="1043" spans="1:10" ht="30" customHeight="1" x14ac:dyDescent="0.2">
      <c r="A1043" s="29" t="s">
        <v>557</v>
      </c>
      <c r="B1043" s="31" t="s">
        <v>472</v>
      </c>
      <c r="C1043" s="29" t="s">
        <v>448</v>
      </c>
      <c r="D1043" s="29" t="s">
        <v>214</v>
      </c>
      <c r="E1043" s="161" t="s">
        <v>940</v>
      </c>
      <c r="F1043" s="161"/>
      <c r="G1043" s="30" t="s">
        <v>167</v>
      </c>
      <c r="H1043" s="15">
        <v>1</v>
      </c>
      <c r="I1043" s="32">
        <v>600.11</v>
      </c>
      <c r="J1043" s="32">
        <v>600.11</v>
      </c>
    </row>
    <row r="1044" spans="1:10" ht="0.95" customHeight="1" x14ac:dyDescent="0.2">
      <c r="A1044" s="21" t="s">
        <v>602</v>
      </c>
      <c r="B1044" s="23" t="s">
        <v>941</v>
      </c>
      <c r="C1044" s="21" t="s">
        <v>448</v>
      </c>
      <c r="D1044" s="21" t="s">
        <v>942</v>
      </c>
      <c r="E1044" s="162" t="s">
        <v>846</v>
      </c>
      <c r="F1044" s="162"/>
      <c r="G1044" s="22" t="s">
        <v>562</v>
      </c>
      <c r="H1044" s="17">
        <v>1</v>
      </c>
      <c r="I1044" s="24">
        <v>2.86</v>
      </c>
      <c r="J1044" s="24">
        <v>2.86</v>
      </c>
    </row>
    <row r="1045" spans="1:10" ht="18" customHeight="1" x14ac:dyDescent="0.2">
      <c r="A1045" s="25" t="s">
        <v>558</v>
      </c>
      <c r="B1045" s="27" t="s">
        <v>943</v>
      </c>
      <c r="C1045" s="25" t="s">
        <v>448</v>
      </c>
      <c r="D1045" s="25" t="s">
        <v>944</v>
      </c>
      <c r="E1045" s="157" t="s">
        <v>567</v>
      </c>
      <c r="F1045" s="157"/>
      <c r="G1045" s="26" t="s">
        <v>167</v>
      </c>
      <c r="H1045" s="18">
        <v>1</v>
      </c>
      <c r="I1045" s="28">
        <v>579.62</v>
      </c>
      <c r="J1045" s="28">
        <v>579.62</v>
      </c>
    </row>
    <row r="1046" spans="1:10" ht="24" customHeight="1" x14ac:dyDescent="0.2">
      <c r="A1046" s="25" t="s">
        <v>558</v>
      </c>
      <c r="B1046" s="27" t="s">
        <v>945</v>
      </c>
      <c r="C1046" s="25" t="s">
        <v>382</v>
      </c>
      <c r="D1046" s="25" t="s">
        <v>946</v>
      </c>
      <c r="E1046" s="157" t="s">
        <v>561</v>
      </c>
      <c r="F1046" s="157"/>
      <c r="G1046" s="26" t="s">
        <v>23</v>
      </c>
      <c r="H1046" s="18">
        <v>1</v>
      </c>
      <c r="I1046" s="28">
        <v>17.63</v>
      </c>
      <c r="J1046" s="28">
        <v>17.63</v>
      </c>
    </row>
    <row r="1047" spans="1:10" ht="24" customHeight="1" x14ac:dyDescent="0.2">
      <c r="A1047" s="35"/>
      <c r="B1047" s="35"/>
      <c r="C1047" s="35"/>
      <c r="D1047" s="35"/>
      <c r="E1047" s="35" t="s">
        <v>576</v>
      </c>
      <c r="F1047" s="20">
        <v>17.63</v>
      </c>
      <c r="G1047" s="35" t="s">
        <v>577</v>
      </c>
      <c r="H1047" s="20">
        <v>0</v>
      </c>
      <c r="I1047" s="35" t="s">
        <v>578</v>
      </c>
      <c r="J1047" s="20">
        <v>17.63</v>
      </c>
    </row>
    <row r="1048" spans="1:10" ht="24" customHeight="1" x14ac:dyDescent="0.2">
      <c r="A1048" s="35"/>
      <c r="B1048" s="35"/>
      <c r="C1048" s="35"/>
      <c r="D1048" s="35"/>
      <c r="E1048" s="35" t="s">
        <v>579</v>
      </c>
      <c r="F1048" s="20">
        <v>172.95170200000001</v>
      </c>
      <c r="G1048" s="35"/>
      <c r="H1048" s="158" t="s">
        <v>580</v>
      </c>
      <c r="I1048" s="158"/>
      <c r="J1048" s="20">
        <v>773.06</v>
      </c>
    </row>
    <row r="1049" spans="1:10" ht="24" customHeight="1" thickBot="1" x14ac:dyDescent="0.25">
      <c r="A1049" s="33"/>
      <c r="B1049" s="33"/>
      <c r="C1049" s="33"/>
      <c r="D1049" s="33"/>
      <c r="E1049" s="33"/>
      <c r="F1049" s="33"/>
      <c r="G1049" s="33" t="s">
        <v>581</v>
      </c>
      <c r="H1049" s="19">
        <v>2</v>
      </c>
      <c r="I1049" s="33" t="s">
        <v>582</v>
      </c>
      <c r="J1049" s="36">
        <v>1546.12</v>
      </c>
    </row>
    <row r="1050" spans="1:10" ht="15" thickTop="1" x14ac:dyDescent="0.2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</row>
    <row r="1051" spans="1:10" ht="14.25" customHeight="1" x14ac:dyDescent="0.2">
      <c r="A1051" s="12" t="s">
        <v>215</v>
      </c>
      <c r="B1051" s="12"/>
      <c r="C1051" s="12"/>
      <c r="D1051" s="12" t="s">
        <v>216</v>
      </c>
      <c r="E1051" s="12"/>
      <c r="F1051" s="159"/>
      <c r="G1051" s="159"/>
      <c r="H1051" s="13"/>
      <c r="I1051" s="12"/>
      <c r="J1051" s="14">
        <v>67073.52</v>
      </c>
    </row>
    <row r="1052" spans="1:10" ht="30" customHeight="1" x14ac:dyDescent="0.2">
      <c r="A1052" s="10" t="s">
        <v>217</v>
      </c>
      <c r="B1052" s="11" t="s">
        <v>371</v>
      </c>
      <c r="C1052" s="10" t="s">
        <v>372</v>
      </c>
      <c r="D1052" s="10" t="s">
        <v>1</v>
      </c>
      <c r="E1052" s="160" t="s">
        <v>556</v>
      </c>
      <c r="F1052" s="160"/>
      <c r="G1052" s="9" t="s">
        <v>2</v>
      </c>
      <c r="H1052" s="11" t="s">
        <v>3</v>
      </c>
      <c r="I1052" s="11" t="s">
        <v>373</v>
      </c>
      <c r="J1052" s="11" t="s">
        <v>375</v>
      </c>
    </row>
    <row r="1053" spans="1:10" ht="0.95" customHeight="1" x14ac:dyDescent="0.2">
      <c r="A1053" s="29" t="s">
        <v>557</v>
      </c>
      <c r="B1053" s="31" t="s">
        <v>473</v>
      </c>
      <c r="C1053" s="29" t="s">
        <v>435</v>
      </c>
      <c r="D1053" s="29" t="s">
        <v>218</v>
      </c>
      <c r="E1053" s="161" t="s">
        <v>776</v>
      </c>
      <c r="F1053" s="161"/>
      <c r="G1053" s="30" t="s">
        <v>151</v>
      </c>
      <c r="H1053" s="15">
        <v>1</v>
      </c>
      <c r="I1053" s="32">
        <v>127.4</v>
      </c>
      <c r="J1053" s="32">
        <v>127.4</v>
      </c>
    </row>
    <row r="1054" spans="1:10" ht="18" customHeight="1" x14ac:dyDescent="0.2">
      <c r="A1054" s="25" t="s">
        <v>558</v>
      </c>
      <c r="B1054" s="27" t="s">
        <v>947</v>
      </c>
      <c r="C1054" s="25" t="s">
        <v>435</v>
      </c>
      <c r="D1054" s="25" t="s">
        <v>948</v>
      </c>
      <c r="E1054" s="157" t="s">
        <v>567</v>
      </c>
      <c r="F1054" s="157"/>
      <c r="G1054" s="26" t="s">
        <v>280</v>
      </c>
      <c r="H1054" s="18">
        <v>1</v>
      </c>
      <c r="I1054" s="28">
        <v>80.73</v>
      </c>
      <c r="J1054" s="28">
        <v>80.73</v>
      </c>
    </row>
    <row r="1055" spans="1:10" ht="36" customHeight="1" x14ac:dyDescent="0.2">
      <c r="A1055" s="25" t="s">
        <v>558</v>
      </c>
      <c r="B1055" s="27" t="s">
        <v>949</v>
      </c>
      <c r="C1055" s="25" t="s">
        <v>435</v>
      </c>
      <c r="D1055" s="25" t="s">
        <v>950</v>
      </c>
      <c r="E1055" s="157" t="s">
        <v>561</v>
      </c>
      <c r="F1055" s="157"/>
      <c r="G1055" s="26" t="s">
        <v>23</v>
      </c>
      <c r="H1055" s="18">
        <v>1.5</v>
      </c>
      <c r="I1055" s="28">
        <v>22.38</v>
      </c>
      <c r="J1055" s="28">
        <v>33.57</v>
      </c>
    </row>
    <row r="1056" spans="1:10" ht="24" customHeight="1" x14ac:dyDescent="0.2">
      <c r="A1056" s="25" t="s">
        <v>558</v>
      </c>
      <c r="B1056" s="27" t="s">
        <v>951</v>
      </c>
      <c r="C1056" s="25" t="s">
        <v>435</v>
      </c>
      <c r="D1056" s="25" t="s">
        <v>952</v>
      </c>
      <c r="E1056" s="157" t="s">
        <v>561</v>
      </c>
      <c r="F1056" s="157"/>
      <c r="G1056" s="26" t="s">
        <v>23</v>
      </c>
      <c r="H1056" s="18">
        <v>0.75</v>
      </c>
      <c r="I1056" s="28">
        <v>17.47</v>
      </c>
      <c r="J1056" s="28">
        <v>13.102499999999999</v>
      </c>
    </row>
    <row r="1057" spans="1:10" ht="24" customHeight="1" x14ac:dyDescent="0.2">
      <c r="A1057" s="35"/>
      <c r="B1057" s="35"/>
      <c r="C1057" s="35"/>
      <c r="D1057" s="35"/>
      <c r="E1057" s="35" t="s">
        <v>576</v>
      </c>
      <c r="F1057" s="20">
        <v>46.67</v>
      </c>
      <c r="G1057" s="35" t="s">
        <v>577</v>
      </c>
      <c r="H1057" s="20">
        <v>0</v>
      </c>
      <c r="I1057" s="35" t="s">
        <v>578</v>
      </c>
      <c r="J1057" s="20">
        <v>46.67</v>
      </c>
    </row>
    <row r="1058" spans="1:10" ht="24" customHeight="1" x14ac:dyDescent="0.2">
      <c r="A1058" s="35"/>
      <c r="B1058" s="35"/>
      <c r="C1058" s="35"/>
      <c r="D1058" s="35"/>
      <c r="E1058" s="35" t="s">
        <v>579</v>
      </c>
      <c r="F1058" s="20">
        <v>36.716679999999997</v>
      </c>
      <c r="G1058" s="35"/>
      <c r="H1058" s="158" t="s">
        <v>580</v>
      </c>
      <c r="I1058" s="158"/>
      <c r="J1058" s="20">
        <v>164.12</v>
      </c>
    </row>
    <row r="1059" spans="1:10" ht="36" customHeight="1" thickBot="1" x14ac:dyDescent="0.25">
      <c r="A1059" s="33"/>
      <c r="B1059" s="33"/>
      <c r="C1059" s="33"/>
      <c r="D1059" s="33"/>
      <c r="E1059" s="33"/>
      <c r="F1059" s="33"/>
      <c r="G1059" s="33" t="s">
        <v>581</v>
      </c>
      <c r="H1059" s="19">
        <v>6</v>
      </c>
      <c r="I1059" s="33" t="s">
        <v>582</v>
      </c>
      <c r="J1059" s="36">
        <v>984.72</v>
      </c>
    </row>
    <row r="1060" spans="1:10" ht="14.25" customHeight="1" thickTop="1" x14ac:dyDescent="0.2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</row>
    <row r="1061" spans="1:10" ht="14.25" customHeight="1" x14ac:dyDescent="0.2">
      <c r="A1061" s="10" t="s">
        <v>219</v>
      </c>
      <c r="B1061" s="11" t="s">
        <v>371</v>
      </c>
      <c r="C1061" s="10" t="s">
        <v>372</v>
      </c>
      <c r="D1061" s="10" t="s">
        <v>1</v>
      </c>
      <c r="E1061" s="160" t="s">
        <v>556</v>
      </c>
      <c r="F1061" s="160"/>
      <c r="G1061" s="9" t="s">
        <v>2</v>
      </c>
      <c r="H1061" s="11" t="s">
        <v>3</v>
      </c>
      <c r="I1061" s="11" t="s">
        <v>373</v>
      </c>
      <c r="J1061" s="11" t="s">
        <v>375</v>
      </c>
    </row>
    <row r="1062" spans="1:10" ht="30" customHeight="1" x14ac:dyDescent="0.2">
      <c r="A1062" s="29" t="s">
        <v>557</v>
      </c>
      <c r="B1062" s="31" t="s">
        <v>474</v>
      </c>
      <c r="C1062" s="29" t="s">
        <v>377</v>
      </c>
      <c r="D1062" s="29" t="s">
        <v>220</v>
      </c>
      <c r="E1062" s="161">
        <v>40.07</v>
      </c>
      <c r="F1062" s="161"/>
      <c r="G1062" s="30" t="s">
        <v>167</v>
      </c>
      <c r="H1062" s="15">
        <v>1</v>
      </c>
      <c r="I1062" s="32">
        <v>12.51</v>
      </c>
      <c r="J1062" s="32">
        <v>12.51</v>
      </c>
    </row>
    <row r="1063" spans="1:10" ht="0.95" customHeight="1" x14ac:dyDescent="0.2">
      <c r="A1063" s="25" t="s">
        <v>558</v>
      </c>
      <c r="B1063" s="27" t="s">
        <v>585</v>
      </c>
      <c r="C1063" s="25" t="s">
        <v>377</v>
      </c>
      <c r="D1063" s="25" t="s">
        <v>586</v>
      </c>
      <c r="E1063" s="157" t="s">
        <v>561</v>
      </c>
      <c r="F1063" s="157"/>
      <c r="G1063" s="26" t="s">
        <v>562</v>
      </c>
      <c r="H1063" s="18">
        <v>0.25</v>
      </c>
      <c r="I1063" s="28">
        <v>19.86</v>
      </c>
      <c r="J1063" s="28">
        <v>4.9649999999999999</v>
      </c>
    </row>
    <row r="1064" spans="1:10" ht="18" customHeight="1" x14ac:dyDescent="0.2">
      <c r="A1064" s="25" t="s">
        <v>558</v>
      </c>
      <c r="B1064" s="27" t="s">
        <v>587</v>
      </c>
      <c r="C1064" s="25" t="s">
        <v>377</v>
      </c>
      <c r="D1064" s="25" t="s">
        <v>588</v>
      </c>
      <c r="E1064" s="157" t="s">
        <v>561</v>
      </c>
      <c r="F1064" s="157"/>
      <c r="G1064" s="26" t="s">
        <v>562</v>
      </c>
      <c r="H1064" s="18">
        <v>0.25</v>
      </c>
      <c r="I1064" s="28">
        <v>13.62</v>
      </c>
      <c r="J1064" s="28">
        <v>3.4049999999999998</v>
      </c>
    </row>
    <row r="1065" spans="1:10" ht="36" customHeight="1" x14ac:dyDescent="0.2">
      <c r="A1065" s="25" t="s">
        <v>558</v>
      </c>
      <c r="B1065" s="27" t="s">
        <v>953</v>
      </c>
      <c r="C1065" s="25" t="s">
        <v>377</v>
      </c>
      <c r="D1065" s="25" t="s">
        <v>220</v>
      </c>
      <c r="E1065" s="157" t="s">
        <v>567</v>
      </c>
      <c r="F1065" s="157"/>
      <c r="G1065" s="26" t="s">
        <v>167</v>
      </c>
      <c r="H1065" s="18">
        <v>1</v>
      </c>
      <c r="I1065" s="28">
        <v>4.1399999999999997</v>
      </c>
      <c r="J1065" s="28">
        <v>4.1399999999999997</v>
      </c>
    </row>
    <row r="1066" spans="1:10" ht="24" customHeight="1" x14ac:dyDescent="0.2">
      <c r="A1066" s="35"/>
      <c r="B1066" s="35"/>
      <c r="C1066" s="35"/>
      <c r="D1066" s="35"/>
      <c r="E1066" s="35" t="s">
        <v>576</v>
      </c>
      <c r="F1066" s="20">
        <v>8.3800000000000008</v>
      </c>
      <c r="G1066" s="35" t="s">
        <v>577</v>
      </c>
      <c r="H1066" s="20">
        <v>0</v>
      </c>
      <c r="I1066" s="35" t="s">
        <v>578</v>
      </c>
      <c r="J1066" s="20">
        <v>8.3800000000000008</v>
      </c>
    </row>
    <row r="1067" spans="1:10" ht="24" customHeight="1" x14ac:dyDescent="0.2">
      <c r="A1067" s="35"/>
      <c r="B1067" s="35"/>
      <c r="C1067" s="35"/>
      <c r="D1067" s="35"/>
      <c r="E1067" s="35" t="s">
        <v>579</v>
      </c>
      <c r="F1067" s="20">
        <v>3.6053820000000001</v>
      </c>
      <c r="G1067" s="35"/>
      <c r="H1067" s="158" t="s">
        <v>580</v>
      </c>
      <c r="I1067" s="158"/>
      <c r="J1067" s="20">
        <v>16.12</v>
      </c>
    </row>
    <row r="1068" spans="1:10" ht="36" customHeight="1" thickBot="1" x14ac:dyDescent="0.25">
      <c r="A1068" s="33"/>
      <c r="B1068" s="33"/>
      <c r="C1068" s="33"/>
      <c r="D1068" s="33"/>
      <c r="E1068" s="33"/>
      <c r="F1068" s="33"/>
      <c r="G1068" s="33" t="s">
        <v>581</v>
      </c>
      <c r="H1068" s="19">
        <v>1</v>
      </c>
      <c r="I1068" s="33" t="s">
        <v>582</v>
      </c>
      <c r="J1068" s="36">
        <v>16.12</v>
      </c>
    </row>
    <row r="1069" spans="1:10" ht="24" customHeight="1" thickTop="1" x14ac:dyDescent="0.2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</row>
    <row r="1070" spans="1:10" ht="15" x14ac:dyDescent="0.2">
      <c r="A1070" s="10" t="s">
        <v>221</v>
      </c>
      <c r="B1070" s="11" t="s">
        <v>371</v>
      </c>
      <c r="C1070" s="10" t="s">
        <v>372</v>
      </c>
      <c r="D1070" s="10" t="s">
        <v>1</v>
      </c>
      <c r="E1070" s="160" t="s">
        <v>556</v>
      </c>
      <c r="F1070" s="160"/>
      <c r="G1070" s="9" t="s">
        <v>2</v>
      </c>
      <c r="H1070" s="11" t="s">
        <v>3</v>
      </c>
      <c r="I1070" s="11" t="s">
        <v>373</v>
      </c>
      <c r="J1070" s="11" t="s">
        <v>375</v>
      </c>
    </row>
    <row r="1071" spans="1:10" ht="14.25" customHeight="1" x14ac:dyDescent="0.2">
      <c r="A1071" s="29" t="s">
        <v>557</v>
      </c>
      <c r="B1071" s="31" t="s">
        <v>475</v>
      </c>
      <c r="C1071" s="29" t="s">
        <v>377</v>
      </c>
      <c r="D1071" s="29" t="s">
        <v>222</v>
      </c>
      <c r="E1071" s="161">
        <v>40.07</v>
      </c>
      <c r="F1071" s="161"/>
      <c r="G1071" s="30" t="s">
        <v>167</v>
      </c>
      <c r="H1071" s="15">
        <v>1</v>
      </c>
      <c r="I1071" s="32">
        <v>13.17</v>
      </c>
      <c r="J1071" s="32">
        <v>13.17</v>
      </c>
    </row>
    <row r="1072" spans="1:10" ht="30" customHeight="1" x14ac:dyDescent="0.2">
      <c r="A1072" s="25" t="s">
        <v>558</v>
      </c>
      <c r="B1072" s="27" t="s">
        <v>585</v>
      </c>
      <c r="C1072" s="25" t="s">
        <v>377</v>
      </c>
      <c r="D1072" s="25" t="s">
        <v>586</v>
      </c>
      <c r="E1072" s="157" t="s">
        <v>561</v>
      </c>
      <c r="F1072" s="157"/>
      <c r="G1072" s="26" t="s">
        <v>562</v>
      </c>
      <c r="H1072" s="18">
        <v>0.25</v>
      </c>
      <c r="I1072" s="28">
        <v>19.86</v>
      </c>
      <c r="J1072" s="28">
        <v>4.9649999999999999</v>
      </c>
    </row>
    <row r="1073" spans="1:10" ht="0.95" customHeight="1" x14ac:dyDescent="0.2">
      <c r="A1073" s="25" t="s">
        <v>558</v>
      </c>
      <c r="B1073" s="27" t="s">
        <v>587</v>
      </c>
      <c r="C1073" s="25" t="s">
        <v>377</v>
      </c>
      <c r="D1073" s="25" t="s">
        <v>588</v>
      </c>
      <c r="E1073" s="157" t="s">
        <v>561</v>
      </c>
      <c r="F1073" s="157"/>
      <c r="G1073" s="26" t="s">
        <v>562</v>
      </c>
      <c r="H1073" s="18">
        <v>0.25</v>
      </c>
      <c r="I1073" s="28">
        <v>13.62</v>
      </c>
      <c r="J1073" s="28">
        <v>3.4049999999999998</v>
      </c>
    </row>
    <row r="1074" spans="1:10" ht="18" customHeight="1" x14ac:dyDescent="0.2">
      <c r="A1074" s="25" t="s">
        <v>558</v>
      </c>
      <c r="B1074" s="27" t="s">
        <v>954</v>
      </c>
      <c r="C1074" s="25" t="s">
        <v>377</v>
      </c>
      <c r="D1074" s="25" t="s">
        <v>955</v>
      </c>
      <c r="E1074" s="157" t="s">
        <v>567</v>
      </c>
      <c r="F1074" s="157"/>
      <c r="G1074" s="26" t="s">
        <v>167</v>
      </c>
      <c r="H1074" s="18">
        <v>1</v>
      </c>
      <c r="I1074" s="28">
        <v>4.8</v>
      </c>
      <c r="J1074" s="28">
        <v>4.8</v>
      </c>
    </row>
    <row r="1075" spans="1:10" ht="24" customHeight="1" x14ac:dyDescent="0.2">
      <c r="A1075" s="35"/>
      <c r="B1075" s="35"/>
      <c r="C1075" s="35"/>
      <c r="D1075" s="35"/>
      <c r="E1075" s="35" t="s">
        <v>576</v>
      </c>
      <c r="F1075" s="20">
        <v>8.3800000000000008</v>
      </c>
      <c r="G1075" s="35" t="s">
        <v>577</v>
      </c>
      <c r="H1075" s="20">
        <v>0</v>
      </c>
      <c r="I1075" s="35" t="s">
        <v>578</v>
      </c>
      <c r="J1075" s="20">
        <v>8.3800000000000008</v>
      </c>
    </row>
    <row r="1076" spans="1:10" ht="24" customHeight="1" x14ac:dyDescent="0.2">
      <c r="A1076" s="35"/>
      <c r="B1076" s="35"/>
      <c r="C1076" s="35"/>
      <c r="D1076" s="35"/>
      <c r="E1076" s="35" t="s">
        <v>579</v>
      </c>
      <c r="F1076" s="20">
        <v>3.7955939999999999</v>
      </c>
      <c r="G1076" s="35"/>
      <c r="H1076" s="158" t="s">
        <v>580</v>
      </c>
      <c r="I1076" s="158"/>
      <c r="J1076" s="20">
        <v>16.97</v>
      </c>
    </row>
    <row r="1077" spans="1:10" ht="24" customHeight="1" thickBot="1" x14ac:dyDescent="0.25">
      <c r="A1077" s="33"/>
      <c r="B1077" s="33"/>
      <c r="C1077" s="33"/>
      <c r="D1077" s="33"/>
      <c r="E1077" s="33"/>
      <c r="F1077" s="33"/>
      <c r="G1077" s="33" t="s">
        <v>581</v>
      </c>
      <c r="H1077" s="19">
        <v>2</v>
      </c>
      <c r="I1077" s="33" t="s">
        <v>582</v>
      </c>
      <c r="J1077" s="36">
        <v>33.94</v>
      </c>
    </row>
    <row r="1078" spans="1:10" ht="24" customHeight="1" thickTop="1" x14ac:dyDescent="0.2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</row>
    <row r="1079" spans="1:10" ht="14.25" customHeight="1" x14ac:dyDescent="0.2">
      <c r="A1079" s="10" t="s">
        <v>223</v>
      </c>
      <c r="B1079" s="11" t="s">
        <v>371</v>
      </c>
      <c r="C1079" s="10" t="s">
        <v>372</v>
      </c>
      <c r="D1079" s="10" t="s">
        <v>1</v>
      </c>
      <c r="E1079" s="160" t="s">
        <v>556</v>
      </c>
      <c r="F1079" s="160"/>
      <c r="G1079" s="9" t="s">
        <v>2</v>
      </c>
      <c r="H1079" s="11" t="s">
        <v>3</v>
      </c>
      <c r="I1079" s="11" t="s">
        <v>373</v>
      </c>
      <c r="J1079" s="11" t="s">
        <v>375</v>
      </c>
    </row>
    <row r="1080" spans="1:10" ht="14.25" customHeight="1" x14ac:dyDescent="0.2">
      <c r="A1080" s="29" t="s">
        <v>557</v>
      </c>
      <c r="B1080" s="31" t="s">
        <v>476</v>
      </c>
      <c r="C1080" s="29" t="s">
        <v>377</v>
      </c>
      <c r="D1080" s="29" t="s">
        <v>224</v>
      </c>
      <c r="E1080" s="161">
        <v>37.03</v>
      </c>
      <c r="F1080" s="161"/>
      <c r="G1080" s="30" t="s">
        <v>167</v>
      </c>
      <c r="H1080" s="15">
        <v>1</v>
      </c>
      <c r="I1080" s="32">
        <v>407.93</v>
      </c>
      <c r="J1080" s="32">
        <v>407.93</v>
      </c>
    </row>
    <row r="1081" spans="1:10" ht="30" customHeight="1" x14ac:dyDescent="0.2">
      <c r="A1081" s="25" t="s">
        <v>558</v>
      </c>
      <c r="B1081" s="27" t="s">
        <v>585</v>
      </c>
      <c r="C1081" s="25" t="s">
        <v>377</v>
      </c>
      <c r="D1081" s="25" t="s">
        <v>586</v>
      </c>
      <c r="E1081" s="157" t="s">
        <v>561</v>
      </c>
      <c r="F1081" s="157"/>
      <c r="G1081" s="26" t="s">
        <v>562</v>
      </c>
      <c r="H1081" s="18">
        <v>2</v>
      </c>
      <c r="I1081" s="28">
        <v>19.86</v>
      </c>
      <c r="J1081" s="28">
        <v>39.72</v>
      </c>
    </row>
    <row r="1082" spans="1:10" ht="0.95" customHeight="1" x14ac:dyDescent="0.2">
      <c r="A1082" s="25" t="s">
        <v>558</v>
      </c>
      <c r="B1082" s="27" t="s">
        <v>587</v>
      </c>
      <c r="C1082" s="25" t="s">
        <v>377</v>
      </c>
      <c r="D1082" s="25" t="s">
        <v>588</v>
      </c>
      <c r="E1082" s="157" t="s">
        <v>561</v>
      </c>
      <c r="F1082" s="157"/>
      <c r="G1082" s="26" t="s">
        <v>562</v>
      </c>
      <c r="H1082" s="18">
        <v>2</v>
      </c>
      <c r="I1082" s="28">
        <v>13.62</v>
      </c>
      <c r="J1082" s="28">
        <v>27.24</v>
      </c>
    </row>
    <row r="1083" spans="1:10" ht="18" customHeight="1" x14ac:dyDescent="0.2">
      <c r="A1083" s="25" t="s">
        <v>558</v>
      </c>
      <c r="B1083" s="27" t="s">
        <v>663</v>
      </c>
      <c r="C1083" s="25" t="s">
        <v>377</v>
      </c>
      <c r="D1083" s="25" t="s">
        <v>664</v>
      </c>
      <c r="E1083" s="157" t="s">
        <v>561</v>
      </c>
      <c r="F1083" s="157"/>
      <c r="G1083" s="26" t="s">
        <v>562</v>
      </c>
      <c r="H1083" s="18">
        <v>2</v>
      </c>
      <c r="I1083" s="28">
        <v>16.57</v>
      </c>
      <c r="J1083" s="28">
        <v>33.14</v>
      </c>
    </row>
    <row r="1084" spans="1:10" ht="24" customHeight="1" x14ac:dyDescent="0.2">
      <c r="A1084" s="25" t="s">
        <v>558</v>
      </c>
      <c r="B1084" s="27" t="s">
        <v>956</v>
      </c>
      <c r="C1084" s="25" t="s">
        <v>377</v>
      </c>
      <c r="D1084" s="25" t="s">
        <v>957</v>
      </c>
      <c r="E1084" s="157" t="s">
        <v>567</v>
      </c>
      <c r="F1084" s="157"/>
      <c r="G1084" s="26" t="s">
        <v>167</v>
      </c>
      <c r="H1084" s="18">
        <v>1</v>
      </c>
      <c r="I1084" s="28">
        <v>307.83</v>
      </c>
      <c r="J1084" s="28">
        <v>307.83</v>
      </c>
    </row>
    <row r="1085" spans="1:10" ht="24" customHeight="1" x14ac:dyDescent="0.2">
      <c r="A1085" s="35"/>
      <c r="B1085" s="35"/>
      <c r="C1085" s="35"/>
      <c r="D1085" s="35"/>
      <c r="E1085" s="35" t="s">
        <v>576</v>
      </c>
      <c r="F1085" s="20">
        <v>100.1</v>
      </c>
      <c r="G1085" s="35" t="s">
        <v>577</v>
      </c>
      <c r="H1085" s="20">
        <v>0</v>
      </c>
      <c r="I1085" s="35" t="s">
        <v>578</v>
      </c>
      <c r="J1085" s="20">
        <v>100.1</v>
      </c>
    </row>
    <row r="1086" spans="1:10" ht="24" customHeight="1" x14ac:dyDescent="0.2">
      <c r="A1086" s="35"/>
      <c r="B1086" s="35"/>
      <c r="C1086" s="35"/>
      <c r="D1086" s="35"/>
      <c r="E1086" s="35" t="s">
        <v>579</v>
      </c>
      <c r="F1086" s="20">
        <v>117.565426</v>
      </c>
      <c r="G1086" s="35"/>
      <c r="H1086" s="158" t="s">
        <v>580</v>
      </c>
      <c r="I1086" s="158"/>
      <c r="J1086" s="20">
        <v>525.5</v>
      </c>
    </row>
    <row r="1087" spans="1:10" ht="24" customHeight="1" thickBot="1" x14ac:dyDescent="0.25">
      <c r="A1087" s="33"/>
      <c r="B1087" s="33"/>
      <c r="C1087" s="33"/>
      <c r="D1087" s="33"/>
      <c r="E1087" s="33"/>
      <c r="F1087" s="33"/>
      <c r="G1087" s="33" t="s">
        <v>581</v>
      </c>
      <c r="H1087" s="19">
        <v>1</v>
      </c>
      <c r="I1087" s="33" t="s">
        <v>582</v>
      </c>
      <c r="J1087" s="36">
        <v>525.5</v>
      </c>
    </row>
    <row r="1088" spans="1:10" ht="15" thickTop="1" x14ac:dyDescent="0.2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</row>
    <row r="1089" spans="1:10" ht="14.25" customHeight="1" x14ac:dyDescent="0.2">
      <c r="A1089" s="10" t="s">
        <v>225</v>
      </c>
      <c r="B1089" s="11" t="s">
        <v>371</v>
      </c>
      <c r="C1089" s="10" t="s">
        <v>372</v>
      </c>
      <c r="D1089" s="10" t="s">
        <v>1</v>
      </c>
      <c r="E1089" s="160" t="s">
        <v>556</v>
      </c>
      <c r="F1089" s="160"/>
      <c r="G1089" s="9" t="s">
        <v>2</v>
      </c>
      <c r="H1089" s="11" t="s">
        <v>3</v>
      </c>
      <c r="I1089" s="11" t="s">
        <v>373</v>
      </c>
      <c r="J1089" s="11" t="s">
        <v>375</v>
      </c>
    </row>
    <row r="1090" spans="1:10" ht="30" customHeight="1" x14ac:dyDescent="0.2">
      <c r="A1090" s="29" t="s">
        <v>557</v>
      </c>
      <c r="B1090" s="31" t="s">
        <v>477</v>
      </c>
      <c r="C1090" s="29" t="s">
        <v>382</v>
      </c>
      <c r="D1090" s="29" t="s">
        <v>226</v>
      </c>
      <c r="E1090" s="161" t="s">
        <v>958</v>
      </c>
      <c r="F1090" s="161"/>
      <c r="G1090" s="30" t="s">
        <v>151</v>
      </c>
      <c r="H1090" s="15">
        <v>1</v>
      </c>
      <c r="I1090" s="32">
        <v>32.97</v>
      </c>
      <c r="J1090" s="32">
        <v>32.97</v>
      </c>
    </row>
    <row r="1091" spans="1:10" ht="0.95" customHeight="1" x14ac:dyDescent="0.2">
      <c r="A1091" s="21" t="s">
        <v>602</v>
      </c>
      <c r="B1091" s="23" t="s">
        <v>959</v>
      </c>
      <c r="C1091" s="21" t="s">
        <v>382</v>
      </c>
      <c r="D1091" s="21" t="s">
        <v>960</v>
      </c>
      <c r="E1091" s="162" t="s">
        <v>605</v>
      </c>
      <c r="F1091" s="162"/>
      <c r="G1091" s="22" t="s">
        <v>23</v>
      </c>
      <c r="H1091" s="17">
        <v>0.49669999999999997</v>
      </c>
      <c r="I1091" s="24">
        <v>17.91</v>
      </c>
      <c r="J1091" s="24">
        <v>8.8958969999999997</v>
      </c>
    </row>
    <row r="1092" spans="1:10" ht="18" customHeight="1" x14ac:dyDescent="0.2">
      <c r="A1092" s="21" t="s">
        <v>602</v>
      </c>
      <c r="B1092" s="23" t="s">
        <v>961</v>
      </c>
      <c r="C1092" s="21" t="s">
        <v>382</v>
      </c>
      <c r="D1092" s="21" t="s">
        <v>962</v>
      </c>
      <c r="E1092" s="162" t="s">
        <v>605</v>
      </c>
      <c r="F1092" s="162"/>
      <c r="G1092" s="22" t="s">
        <v>23</v>
      </c>
      <c r="H1092" s="17">
        <v>0.49669999999999997</v>
      </c>
      <c r="I1092" s="24">
        <v>23.28</v>
      </c>
      <c r="J1092" s="24">
        <v>11.563176</v>
      </c>
    </row>
    <row r="1093" spans="1:10" ht="24" customHeight="1" x14ac:dyDescent="0.2">
      <c r="A1093" s="25" t="s">
        <v>558</v>
      </c>
      <c r="B1093" s="27" t="s">
        <v>963</v>
      </c>
      <c r="C1093" s="25" t="s">
        <v>382</v>
      </c>
      <c r="D1093" s="25" t="s">
        <v>964</v>
      </c>
      <c r="E1093" s="157" t="s">
        <v>567</v>
      </c>
      <c r="F1093" s="157"/>
      <c r="G1093" s="26" t="s">
        <v>151</v>
      </c>
      <c r="H1093" s="18">
        <v>2</v>
      </c>
      <c r="I1093" s="28">
        <v>0.08</v>
      </c>
      <c r="J1093" s="28">
        <v>0.16</v>
      </c>
    </row>
    <row r="1094" spans="1:10" ht="24" customHeight="1" x14ac:dyDescent="0.2">
      <c r="A1094" s="25" t="s">
        <v>558</v>
      </c>
      <c r="B1094" s="27" t="s">
        <v>965</v>
      </c>
      <c r="C1094" s="25" t="s">
        <v>382</v>
      </c>
      <c r="D1094" s="25" t="s">
        <v>966</v>
      </c>
      <c r="E1094" s="157" t="s">
        <v>567</v>
      </c>
      <c r="F1094" s="157"/>
      <c r="G1094" s="26" t="s">
        <v>151</v>
      </c>
      <c r="H1094" s="18">
        <v>1</v>
      </c>
      <c r="I1094" s="28">
        <v>12.35</v>
      </c>
      <c r="J1094" s="28">
        <v>12.35</v>
      </c>
    </row>
    <row r="1095" spans="1:10" ht="24" customHeight="1" x14ac:dyDescent="0.2">
      <c r="A1095" s="35"/>
      <c r="B1095" s="35"/>
      <c r="C1095" s="35"/>
      <c r="D1095" s="35"/>
      <c r="E1095" s="35" t="s">
        <v>576</v>
      </c>
      <c r="F1095" s="20">
        <v>15.29</v>
      </c>
      <c r="G1095" s="35" t="s">
        <v>577</v>
      </c>
      <c r="H1095" s="20">
        <v>0</v>
      </c>
      <c r="I1095" s="35" t="s">
        <v>578</v>
      </c>
      <c r="J1095" s="20">
        <v>15.29</v>
      </c>
    </row>
    <row r="1096" spans="1:10" ht="24" customHeight="1" x14ac:dyDescent="0.2">
      <c r="A1096" s="35"/>
      <c r="B1096" s="35"/>
      <c r="C1096" s="35"/>
      <c r="D1096" s="35"/>
      <c r="E1096" s="35" t="s">
        <v>579</v>
      </c>
      <c r="F1096" s="20">
        <v>9.5019539999999996</v>
      </c>
      <c r="G1096" s="35"/>
      <c r="H1096" s="158" t="s">
        <v>580</v>
      </c>
      <c r="I1096" s="158"/>
      <c r="J1096" s="20">
        <v>42.47</v>
      </c>
    </row>
    <row r="1097" spans="1:10" ht="15" thickBot="1" x14ac:dyDescent="0.25">
      <c r="A1097" s="33"/>
      <c r="B1097" s="33"/>
      <c r="C1097" s="33"/>
      <c r="D1097" s="33"/>
      <c r="E1097" s="33"/>
      <c r="F1097" s="33"/>
      <c r="G1097" s="33" t="s">
        <v>581</v>
      </c>
      <c r="H1097" s="19">
        <v>12</v>
      </c>
      <c r="I1097" s="33" t="s">
        <v>582</v>
      </c>
      <c r="J1097" s="36">
        <v>509.64</v>
      </c>
    </row>
    <row r="1098" spans="1:10" ht="14.25" customHeight="1" thickTop="1" x14ac:dyDescent="0.2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</row>
    <row r="1099" spans="1:10" ht="30" customHeight="1" x14ac:dyDescent="0.2">
      <c r="A1099" s="10" t="s">
        <v>227</v>
      </c>
      <c r="B1099" s="11" t="s">
        <v>371</v>
      </c>
      <c r="C1099" s="10" t="s">
        <v>372</v>
      </c>
      <c r="D1099" s="10" t="s">
        <v>1</v>
      </c>
      <c r="E1099" s="160" t="s">
        <v>556</v>
      </c>
      <c r="F1099" s="160"/>
      <c r="G1099" s="9" t="s">
        <v>2</v>
      </c>
      <c r="H1099" s="11" t="s">
        <v>3</v>
      </c>
      <c r="I1099" s="11" t="s">
        <v>373</v>
      </c>
      <c r="J1099" s="11" t="s">
        <v>375</v>
      </c>
    </row>
    <row r="1100" spans="1:10" ht="0.95" customHeight="1" x14ac:dyDescent="0.2">
      <c r="A1100" s="29" t="s">
        <v>557</v>
      </c>
      <c r="B1100" s="31" t="s">
        <v>478</v>
      </c>
      <c r="C1100" s="29" t="s">
        <v>377</v>
      </c>
      <c r="D1100" s="29" t="s">
        <v>228</v>
      </c>
      <c r="E1100" s="161">
        <v>39.21</v>
      </c>
      <c r="F1100" s="161"/>
      <c r="G1100" s="30" t="s">
        <v>75</v>
      </c>
      <c r="H1100" s="15">
        <v>1</v>
      </c>
      <c r="I1100" s="32">
        <v>1.58</v>
      </c>
      <c r="J1100" s="32">
        <v>1.58</v>
      </c>
    </row>
    <row r="1101" spans="1:10" ht="18" customHeight="1" x14ac:dyDescent="0.2">
      <c r="A1101" s="25" t="s">
        <v>558</v>
      </c>
      <c r="B1101" s="27" t="s">
        <v>585</v>
      </c>
      <c r="C1101" s="25" t="s">
        <v>377</v>
      </c>
      <c r="D1101" s="25" t="s">
        <v>586</v>
      </c>
      <c r="E1101" s="157" t="s">
        <v>561</v>
      </c>
      <c r="F1101" s="157"/>
      <c r="G1101" s="26" t="s">
        <v>562</v>
      </c>
      <c r="H1101" s="18">
        <v>0.02</v>
      </c>
      <c r="I1101" s="28">
        <v>19.86</v>
      </c>
      <c r="J1101" s="28">
        <v>0.3972</v>
      </c>
    </row>
    <row r="1102" spans="1:10" ht="24" customHeight="1" x14ac:dyDescent="0.2">
      <c r="A1102" s="25" t="s">
        <v>558</v>
      </c>
      <c r="B1102" s="27" t="s">
        <v>587</v>
      </c>
      <c r="C1102" s="25" t="s">
        <v>377</v>
      </c>
      <c r="D1102" s="25" t="s">
        <v>588</v>
      </c>
      <c r="E1102" s="157" t="s">
        <v>561</v>
      </c>
      <c r="F1102" s="157"/>
      <c r="G1102" s="26" t="s">
        <v>562</v>
      </c>
      <c r="H1102" s="18">
        <v>0.02</v>
      </c>
      <c r="I1102" s="28">
        <v>13.62</v>
      </c>
      <c r="J1102" s="28">
        <v>0.27239999999999998</v>
      </c>
    </row>
    <row r="1103" spans="1:10" ht="24" customHeight="1" x14ac:dyDescent="0.2">
      <c r="A1103" s="25" t="s">
        <v>558</v>
      </c>
      <c r="B1103" s="27" t="s">
        <v>967</v>
      </c>
      <c r="C1103" s="25" t="s">
        <v>377</v>
      </c>
      <c r="D1103" s="25" t="s">
        <v>228</v>
      </c>
      <c r="E1103" s="157" t="s">
        <v>567</v>
      </c>
      <c r="F1103" s="157"/>
      <c r="G1103" s="26" t="s">
        <v>75</v>
      </c>
      <c r="H1103" s="18">
        <v>1.02</v>
      </c>
      <c r="I1103" s="28">
        <v>0.89</v>
      </c>
      <c r="J1103" s="28">
        <v>0.90780000000000005</v>
      </c>
    </row>
    <row r="1104" spans="1:10" ht="24" customHeight="1" x14ac:dyDescent="0.2">
      <c r="A1104" s="35"/>
      <c r="B1104" s="35"/>
      <c r="C1104" s="35"/>
      <c r="D1104" s="35"/>
      <c r="E1104" s="35" t="s">
        <v>576</v>
      </c>
      <c r="F1104" s="20">
        <v>0.67</v>
      </c>
      <c r="G1104" s="35" t="s">
        <v>577</v>
      </c>
      <c r="H1104" s="20">
        <v>0</v>
      </c>
      <c r="I1104" s="35" t="s">
        <v>578</v>
      </c>
      <c r="J1104" s="20">
        <v>0.67</v>
      </c>
    </row>
    <row r="1105" spans="1:10" ht="24" customHeight="1" x14ac:dyDescent="0.2">
      <c r="A1105" s="35"/>
      <c r="B1105" s="35"/>
      <c r="C1105" s="35"/>
      <c r="D1105" s="35"/>
      <c r="E1105" s="35" t="s">
        <v>579</v>
      </c>
      <c r="F1105" s="20">
        <v>0.45535599999999998</v>
      </c>
      <c r="G1105" s="35"/>
      <c r="H1105" s="158" t="s">
        <v>580</v>
      </c>
      <c r="I1105" s="158"/>
      <c r="J1105" s="20">
        <v>2.04</v>
      </c>
    </row>
    <row r="1106" spans="1:10" ht="15" thickBot="1" x14ac:dyDescent="0.25">
      <c r="A1106" s="33"/>
      <c r="B1106" s="33"/>
      <c r="C1106" s="33"/>
      <c r="D1106" s="33"/>
      <c r="E1106" s="33"/>
      <c r="F1106" s="33"/>
      <c r="G1106" s="33" t="s">
        <v>581</v>
      </c>
      <c r="H1106" s="19">
        <v>70</v>
      </c>
      <c r="I1106" s="33" t="s">
        <v>582</v>
      </c>
      <c r="J1106" s="36">
        <v>142.80000000000001</v>
      </c>
    </row>
    <row r="1107" spans="1:10" ht="14.25" customHeight="1" thickTop="1" x14ac:dyDescent="0.2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</row>
    <row r="1108" spans="1:10" ht="30" customHeight="1" x14ac:dyDescent="0.2">
      <c r="A1108" s="10" t="s">
        <v>229</v>
      </c>
      <c r="B1108" s="11" t="s">
        <v>371</v>
      </c>
      <c r="C1108" s="10" t="s">
        <v>372</v>
      </c>
      <c r="D1108" s="10" t="s">
        <v>1</v>
      </c>
      <c r="E1108" s="160" t="s">
        <v>556</v>
      </c>
      <c r="F1108" s="160"/>
      <c r="G1108" s="9" t="s">
        <v>2</v>
      </c>
      <c r="H1108" s="11" t="s">
        <v>3</v>
      </c>
      <c r="I1108" s="11" t="s">
        <v>373</v>
      </c>
      <c r="J1108" s="11" t="s">
        <v>375</v>
      </c>
    </row>
    <row r="1109" spans="1:10" ht="0.95" customHeight="1" x14ac:dyDescent="0.2">
      <c r="A1109" s="29" t="s">
        <v>557</v>
      </c>
      <c r="B1109" s="31" t="s">
        <v>479</v>
      </c>
      <c r="C1109" s="29" t="s">
        <v>377</v>
      </c>
      <c r="D1109" s="29" t="s">
        <v>230</v>
      </c>
      <c r="E1109" s="161">
        <v>39.21</v>
      </c>
      <c r="F1109" s="161"/>
      <c r="G1109" s="30" t="s">
        <v>75</v>
      </c>
      <c r="H1109" s="15">
        <v>1</v>
      </c>
      <c r="I1109" s="32">
        <v>2.02</v>
      </c>
      <c r="J1109" s="32">
        <v>2.02</v>
      </c>
    </row>
    <row r="1110" spans="1:10" ht="18" customHeight="1" x14ac:dyDescent="0.2">
      <c r="A1110" s="25" t="s">
        <v>558</v>
      </c>
      <c r="B1110" s="27" t="s">
        <v>585</v>
      </c>
      <c r="C1110" s="25" t="s">
        <v>377</v>
      </c>
      <c r="D1110" s="25" t="s">
        <v>586</v>
      </c>
      <c r="E1110" s="157" t="s">
        <v>561</v>
      </c>
      <c r="F1110" s="157"/>
      <c r="G1110" s="26" t="s">
        <v>562</v>
      </c>
      <c r="H1110" s="18">
        <v>0.02</v>
      </c>
      <c r="I1110" s="28">
        <v>19.86</v>
      </c>
      <c r="J1110" s="28">
        <v>0.3972</v>
      </c>
    </row>
    <row r="1111" spans="1:10" ht="24" customHeight="1" x14ac:dyDescent="0.2">
      <c r="A1111" s="25" t="s">
        <v>558</v>
      </c>
      <c r="B1111" s="27" t="s">
        <v>587</v>
      </c>
      <c r="C1111" s="25" t="s">
        <v>377</v>
      </c>
      <c r="D1111" s="25" t="s">
        <v>588</v>
      </c>
      <c r="E1111" s="157" t="s">
        <v>561</v>
      </c>
      <c r="F1111" s="157"/>
      <c r="G1111" s="26" t="s">
        <v>562</v>
      </c>
      <c r="H1111" s="18">
        <v>0.02</v>
      </c>
      <c r="I1111" s="28">
        <v>13.62</v>
      </c>
      <c r="J1111" s="28">
        <v>0.27239999999999998</v>
      </c>
    </row>
    <row r="1112" spans="1:10" ht="24" customHeight="1" x14ac:dyDescent="0.2">
      <c r="A1112" s="25" t="s">
        <v>558</v>
      </c>
      <c r="B1112" s="27" t="s">
        <v>968</v>
      </c>
      <c r="C1112" s="25" t="s">
        <v>377</v>
      </c>
      <c r="D1112" s="25" t="s">
        <v>230</v>
      </c>
      <c r="E1112" s="157" t="s">
        <v>567</v>
      </c>
      <c r="F1112" s="157"/>
      <c r="G1112" s="26" t="s">
        <v>75</v>
      </c>
      <c r="H1112" s="18">
        <v>1.02</v>
      </c>
      <c r="I1112" s="28">
        <v>1.32</v>
      </c>
      <c r="J1112" s="28">
        <v>1.3464</v>
      </c>
    </row>
    <row r="1113" spans="1:10" ht="24" customHeight="1" x14ac:dyDescent="0.2">
      <c r="A1113" s="35"/>
      <c r="B1113" s="35"/>
      <c r="C1113" s="35"/>
      <c r="D1113" s="35"/>
      <c r="E1113" s="35" t="s">
        <v>576</v>
      </c>
      <c r="F1113" s="20">
        <v>0.67</v>
      </c>
      <c r="G1113" s="35" t="s">
        <v>577</v>
      </c>
      <c r="H1113" s="20">
        <v>0</v>
      </c>
      <c r="I1113" s="35" t="s">
        <v>578</v>
      </c>
      <c r="J1113" s="20">
        <v>0.67</v>
      </c>
    </row>
    <row r="1114" spans="1:10" ht="24" customHeight="1" x14ac:dyDescent="0.2">
      <c r="A1114" s="35"/>
      <c r="B1114" s="35"/>
      <c r="C1114" s="35"/>
      <c r="D1114" s="35"/>
      <c r="E1114" s="35" t="s">
        <v>579</v>
      </c>
      <c r="F1114" s="20">
        <v>0.58216400000000001</v>
      </c>
      <c r="G1114" s="35"/>
      <c r="H1114" s="158" t="s">
        <v>580</v>
      </c>
      <c r="I1114" s="158"/>
      <c r="J1114" s="20">
        <v>2.6</v>
      </c>
    </row>
    <row r="1115" spans="1:10" ht="15" thickBot="1" x14ac:dyDescent="0.25">
      <c r="A1115" s="33"/>
      <c r="B1115" s="33"/>
      <c r="C1115" s="33"/>
      <c r="D1115" s="33"/>
      <c r="E1115" s="33"/>
      <c r="F1115" s="33"/>
      <c r="G1115" s="33" t="s">
        <v>581</v>
      </c>
      <c r="H1115" s="19">
        <v>300</v>
      </c>
      <c r="I1115" s="33" t="s">
        <v>582</v>
      </c>
      <c r="J1115" s="36">
        <v>780</v>
      </c>
    </row>
    <row r="1116" spans="1:10" ht="14.25" customHeight="1" thickTop="1" x14ac:dyDescent="0.2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</row>
    <row r="1117" spans="1:10" ht="30" customHeight="1" x14ac:dyDescent="0.2">
      <c r="A1117" s="10" t="s">
        <v>231</v>
      </c>
      <c r="B1117" s="11" t="s">
        <v>371</v>
      </c>
      <c r="C1117" s="10" t="s">
        <v>372</v>
      </c>
      <c r="D1117" s="10" t="s">
        <v>1</v>
      </c>
      <c r="E1117" s="160" t="s">
        <v>556</v>
      </c>
      <c r="F1117" s="160"/>
      <c r="G1117" s="9" t="s">
        <v>2</v>
      </c>
      <c r="H1117" s="11" t="s">
        <v>3</v>
      </c>
      <c r="I1117" s="11" t="s">
        <v>373</v>
      </c>
      <c r="J1117" s="11" t="s">
        <v>375</v>
      </c>
    </row>
    <row r="1118" spans="1:10" ht="0.95" customHeight="1" x14ac:dyDescent="0.2">
      <c r="A1118" s="29" t="s">
        <v>557</v>
      </c>
      <c r="B1118" s="31" t="s">
        <v>480</v>
      </c>
      <c r="C1118" s="29" t="s">
        <v>377</v>
      </c>
      <c r="D1118" s="29" t="s">
        <v>232</v>
      </c>
      <c r="E1118" s="161">
        <v>39.21</v>
      </c>
      <c r="F1118" s="161"/>
      <c r="G1118" s="30" t="s">
        <v>75</v>
      </c>
      <c r="H1118" s="15">
        <v>1</v>
      </c>
      <c r="I1118" s="32">
        <v>2.93</v>
      </c>
      <c r="J1118" s="32">
        <v>2.93</v>
      </c>
    </row>
    <row r="1119" spans="1:10" ht="18" customHeight="1" x14ac:dyDescent="0.2">
      <c r="A1119" s="25" t="s">
        <v>558</v>
      </c>
      <c r="B1119" s="27" t="s">
        <v>585</v>
      </c>
      <c r="C1119" s="25" t="s">
        <v>377</v>
      </c>
      <c r="D1119" s="25" t="s">
        <v>586</v>
      </c>
      <c r="E1119" s="157" t="s">
        <v>561</v>
      </c>
      <c r="F1119" s="157"/>
      <c r="G1119" s="26" t="s">
        <v>562</v>
      </c>
      <c r="H1119" s="18">
        <v>0.02</v>
      </c>
      <c r="I1119" s="28">
        <v>19.86</v>
      </c>
      <c r="J1119" s="28">
        <v>0.3972</v>
      </c>
    </row>
    <row r="1120" spans="1:10" ht="24" customHeight="1" x14ac:dyDescent="0.2">
      <c r="A1120" s="25" t="s">
        <v>558</v>
      </c>
      <c r="B1120" s="27" t="s">
        <v>587</v>
      </c>
      <c r="C1120" s="25" t="s">
        <v>377</v>
      </c>
      <c r="D1120" s="25" t="s">
        <v>588</v>
      </c>
      <c r="E1120" s="157" t="s">
        <v>561</v>
      </c>
      <c r="F1120" s="157"/>
      <c r="G1120" s="26" t="s">
        <v>562</v>
      </c>
      <c r="H1120" s="18">
        <v>0.02</v>
      </c>
      <c r="I1120" s="28">
        <v>13.62</v>
      </c>
      <c r="J1120" s="28">
        <v>0.27239999999999998</v>
      </c>
    </row>
    <row r="1121" spans="1:10" ht="24" customHeight="1" x14ac:dyDescent="0.2">
      <c r="A1121" s="25" t="s">
        <v>558</v>
      </c>
      <c r="B1121" s="27" t="s">
        <v>969</v>
      </c>
      <c r="C1121" s="25" t="s">
        <v>377</v>
      </c>
      <c r="D1121" s="25" t="s">
        <v>232</v>
      </c>
      <c r="E1121" s="157" t="s">
        <v>567</v>
      </c>
      <c r="F1121" s="157"/>
      <c r="G1121" s="26" t="s">
        <v>75</v>
      </c>
      <c r="H1121" s="18">
        <v>1.02</v>
      </c>
      <c r="I1121" s="28">
        <v>2.2200000000000002</v>
      </c>
      <c r="J1121" s="28">
        <v>2.2644000000000002</v>
      </c>
    </row>
    <row r="1122" spans="1:10" ht="24" customHeight="1" x14ac:dyDescent="0.2">
      <c r="A1122" s="35"/>
      <c r="B1122" s="35"/>
      <c r="C1122" s="35"/>
      <c r="D1122" s="35"/>
      <c r="E1122" s="35" t="s">
        <v>576</v>
      </c>
      <c r="F1122" s="20">
        <v>0.67</v>
      </c>
      <c r="G1122" s="35" t="s">
        <v>577</v>
      </c>
      <c r="H1122" s="20">
        <v>0</v>
      </c>
      <c r="I1122" s="35" t="s">
        <v>578</v>
      </c>
      <c r="J1122" s="20">
        <v>0.67</v>
      </c>
    </row>
    <row r="1123" spans="1:10" ht="24" customHeight="1" x14ac:dyDescent="0.2">
      <c r="A1123" s="35"/>
      <c r="B1123" s="35"/>
      <c r="C1123" s="35"/>
      <c r="D1123" s="35"/>
      <c r="E1123" s="35" t="s">
        <v>579</v>
      </c>
      <c r="F1123" s="20">
        <v>0.84442600000000001</v>
      </c>
      <c r="G1123" s="35"/>
      <c r="H1123" s="158" t="s">
        <v>580</v>
      </c>
      <c r="I1123" s="158"/>
      <c r="J1123" s="20">
        <v>3.77</v>
      </c>
    </row>
    <row r="1124" spans="1:10" ht="15" thickBot="1" x14ac:dyDescent="0.25">
      <c r="A1124" s="33"/>
      <c r="B1124" s="33"/>
      <c r="C1124" s="33"/>
      <c r="D1124" s="33"/>
      <c r="E1124" s="33"/>
      <c r="F1124" s="33"/>
      <c r="G1124" s="33" t="s">
        <v>581</v>
      </c>
      <c r="H1124" s="19">
        <v>400</v>
      </c>
      <c r="I1124" s="33" t="s">
        <v>582</v>
      </c>
      <c r="J1124" s="36">
        <v>1508</v>
      </c>
    </row>
    <row r="1125" spans="1:10" ht="14.25" customHeight="1" thickTop="1" x14ac:dyDescent="0.2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</row>
    <row r="1126" spans="1:10" ht="30" customHeight="1" x14ac:dyDescent="0.2">
      <c r="A1126" s="10" t="s">
        <v>233</v>
      </c>
      <c r="B1126" s="11" t="s">
        <v>371</v>
      </c>
      <c r="C1126" s="10" t="s">
        <v>372</v>
      </c>
      <c r="D1126" s="10" t="s">
        <v>1</v>
      </c>
      <c r="E1126" s="160" t="s">
        <v>556</v>
      </c>
      <c r="F1126" s="160"/>
      <c r="G1126" s="9" t="s">
        <v>2</v>
      </c>
      <c r="H1126" s="11" t="s">
        <v>3</v>
      </c>
      <c r="I1126" s="11" t="s">
        <v>373</v>
      </c>
      <c r="J1126" s="11" t="s">
        <v>375</v>
      </c>
    </row>
    <row r="1127" spans="1:10" ht="0.95" customHeight="1" x14ac:dyDescent="0.2">
      <c r="A1127" s="29" t="s">
        <v>557</v>
      </c>
      <c r="B1127" s="31" t="s">
        <v>481</v>
      </c>
      <c r="C1127" s="29" t="s">
        <v>377</v>
      </c>
      <c r="D1127" s="29" t="s">
        <v>234</v>
      </c>
      <c r="E1127" s="161">
        <v>39.21</v>
      </c>
      <c r="F1127" s="161"/>
      <c r="G1127" s="30" t="s">
        <v>75</v>
      </c>
      <c r="H1127" s="15">
        <v>1</v>
      </c>
      <c r="I1127" s="32">
        <v>3.75</v>
      </c>
      <c r="J1127" s="32">
        <v>3.75</v>
      </c>
    </row>
    <row r="1128" spans="1:10" ht="18" customHeight="1" x14ac:dyDescent="0.2">
      <c r="A1128" s="25" t="s">
        <v>558</v>
      </c>
      <c r="B1128" s="27" t="s">
        <v>585</v>
      </c>
      <c r="C1128" s="25" t="s">
        <v>377</v>
      </c>
      <c r="D1128" s="25" t="s">
        <v>586</v>
      </c>
      <c r="E1128" s="157" t="s">
        <v>561</v>
      </c>
      <c r="F1128" s="157"/>
      <c r="G1128" s="26" t="s">
        <v>562</v>
      </c>
      <c r="H1128" s="18">
        <v>0.02</v>
      </c>
      <c r="I1128" s="28">
        <v>19.86</v>
      </c>
      <c r="J1128" s="28">
        <v>0.3972</v>
      </c>
    </row>
    <row r="1129" spans="1:10" ht="24" customHeight="1" x14ac:dyDescent="0.2">
      <c r="A1129" s="25" t="s">
        <v>558</v>
      </c>
      <c r="B1129" s="27" t="s">
        <v>587</v>
      </c>
      <c r="C1129" s="25" t="s">
        <v>377</v>
      </c>
      <c r="D1129" s="25" t="s">
        <v>588</v>
      </c>
      <c r="E1129" s="157" t="s">
        <v>561</v>
      </c>
      <c r="F1129" s="157"/>
      <c r="G1129" s="26" t="s">
        <v>562</v>
      </c>
      <c r="H1129" s="18">
        <v>0.02</v>
      </c>
      <c r="I1129" s="28">
        <v>13.62</v>
      </c>
      <c r="J1129" s="28">
        <v>0.27239999999999998</v>
      </c>
    </row>
    <row r="1130" spans="1:10" ht="24" customHeight="1" x14ac:dyDescent="0.2">
      <c r="A1130" s="25" t="s">
        <v>558</v>
      </c>
      <c r="B1130" s="27" t="s">
        <v>970</v>
      </c>
      <c r="C1130" s="25" t="s">
        <v>377</v>
      </c>
      <c r="D1130" s="25" t="s">
        <v>234</v>
      </c>
      <c r="E1130" s="157" t="s">
        <v>567</v>
      </c>
      <c r="F1130" s="157"/>
      <c r="G1130" s="26" t="s">
        <v>75</v>
      </c>
      <c r="H1130" s="18">
        <v>1.02</v>
      </c>
      <c r="I1130" s="28">
        <v>3.02</v>
      </c>
      <c r="J1130" s="28">
        <v>3.0804</v>
      </c>
    </row>
    <row r="1131" spans="1:10" ht="24" customHeight="1" x14ac:dyDescent="0.2">
      <c r="A1131" s="35"/>
      <c r="B1131" s="35"/>
      <c r="C1131" s="35"/>
      <c r="D1131" s="35"/>
      <c r="E1131" s="35" t="s">
        <v>576</v>
      </c>
      <c r="F1131" s="20">
        <v>0.67</v>
      </c>
      <c r="G1131" s="35" t="s">
        <v>577</v>
      </c>
      <c r="H1131" s="20">
        <v>0</v>
      </c>
      <c r="I1131" s="35" t="s">
        <v>578</v>
      </c>
      <c r="J1131" s="20">
        <v>0.67</v>
      </c>
    </row>
    <row r="1132" spans="1:10" ht="24" customHeight="1" x14ac:dyDescent="0.2">
      <c r="A1132" s="35"/>
      <c r="B1132" s="35"/>
      <c r="C1132" s="35"/>
      <c r="D1132" s="35"/>
      <c r="E1132" s="35" t="s">
        <v>579</v>
      </c>
      <c r="F1132" s="20">
        <v>1.0807500000000001</v>
      </c>
      <c r="G1132" s="35"/>
      <c r="H1132" s="158" t="s">
        <v>580</v>
      </c>
      <c r="I1132" s="158"/>
      <c r="J1132" s="20">
        <v>4.83</v>
      </c>
    </row>
    <row r="1133" spans="1:10" ht="15" thickBot="1" x14ac:dyDescent="0.25">
      <c r="A1133" s="33"/>
      <c r="B1133" s="33"/>
      <c r="C1133" s="33"/>
      <c r="D1133" s="33"/>
      <c r="E1133" s="33"/>
      <c r="F1133" s="33"/>
      <c r="G1133" s="33" t="s">
        <v>581</v>
      </c>
      <c r="H1133" s="19">
        <v>420</v>
      </c>
      <c r="I1133" s="33" t="s">
        <v>582</v>
      </c>
      <c r="J1133" s="36">
        <v>2028.6</v>
      </c>
    </row>
    <row r="1134" spans="1:10" ht="14.25" customHeight="1" thickTop="1" x14ac:dyDescent="0.2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</row>
    <row r="1135" spans="1:10" ht="30" customHeight="1" x14ac:dyDescent="0.2">
      <c r="A1135" s="10" t="s">
        <v>235</v>
      </c>
      <c r="B1135" s="11" t="s">
        <v>371</v>
      </c>
      <c r="C1135" s="10" t="s">
        <v>372</v>
      </c>
      <c r="D1135" s="10" t="s">
        <v>1</v>
      </c>
      <c r="E1135" s="160" t="s">
        <v>556</v>
      </c>
      <c r="F1135" s="160"/>
      <c r="G1135" s="9" t="s">
        <v>2</v>
      </c>
      <c r="H1135" s="11" t="s">
        <v>3</v>
      </c>
      <c r="I1135" s="11" t="s">
        <v>373</v>
      </c>
      <c r="J1135" s="11" t="s">
        <v>375</v>
      </c>
    </row>
    <row r="1136" spans="1:10" ht="0.95" customHeight="1" x14ac:dyDescent="0.2">
      <c r="A1136" s="29" t="s">
        <v>557</v>
      </c>
      <c r="B1136" s="31" t="s">
        <v>482</v>
      </c>
      <c r="C1136" s="29" t="s">
        <v>377</v>
      </c>
      <c r="D1136" s="29" t="s">
        <v>236</v>
      </c>
      <c r="E1136" s="161">
        <v>39.21</v>
      </c>
      <c r="F1136" s="161"/>
      <c r="G1136" s="30" t="s">
        <v>75</v>
      </c>
      <c r="H1136" s="15">
        <v>1</v>
      </c>
      <c r="I1136" s="32">
        <v>7.43</v>
      </c>
      <c r="J1136" s="32">
        <v>7.43</v>
      </c>
    </row>
    <row r="1137" spans="1:10" ht="18" customHeight="1" x14ac:dyDescent="0.2">
      <c r="A1137" s="25" t="s">
        <v>558</v>
      </c>
      <c r="B1137" s="27" t="s">
        <v>585</v>
      </c>
      <c r="C1137" s="25" t="s">
        <v>377</v>
      </c>
      <c r="D1137" s="25" t="s">
        <v>586</v>
      </c>
      <c r="E1137" s="157" t="s">
        <v>561</v>
      </c>
      <c r="F1137" s="157"/>
      <c r="G1137" s="26" t="s">
        <v>562</v>
      </c>
      <c r="H1137" s="18">
        <v>0.08</v>
      </c>
      <c r="I1137" s="28">
        <v>19.86</v>
      </c>
      <c r="J1137" s="28">
        <v>1.5888</v>
      </c>
    </row>
    <row r="1138" spans="1:10" ht="24" customHeight="1" x14ac:dyDescent="0.2">
      <c r="A1138" s="25" t="s">
        <v>558</v>
      </c>
      <c r="B1138" s="27" t="s">
        <v>587</v>
      </c>
      <c r="C1138" s="25" t="s">
        <v>377</v>
      </c>
      <c r="D1138" s="25" t="s">
        <v>588</v>
      </c>
      <c r="E1138" s="157" t="s">
        <v>561</v>
      </c>
      <c r="F1138" s="157"/>
      <c r="G1138" s="26" t="s">
        <v>562</v>
      </c>
      <c r="H1138" s="18">
        <v>0.08</v>
      </c>
      <c r="I1138" s="28">
        <v>13.62</v>
      </c>
      <c r="J1138" s="28">
        <v>1.0895999999999999</v>
      </c>
    </row>
    <row r="1139" spans="1:10" ht="24" customHeight="1" x14ac:dyDescent="0.2">
      <c r="A1139" s="25" t="s">
        <v>558</v>
      </c>
      <c r="B1139" s="27" t="s">
        <v>971</v>
      </c>
      <c r="C1139" s="25" t="s">
        <v>377</v>
      </c>
      <c r="D1139" s="25" t="s">
        <v>236</v>
      </c>
      <c r="E1139" s="157" t="s">
        <v>567</v>
      </c>
      <c r="F1139" s="157"/>
      <c r="G1139" s="26" t="s">
        <v>75</v>
      </c>
      <c r="H1139" s="18">
        <v>1.02</v>
      </c>
      <c r="I1139" s="28">
        <v>4.66</v>
      </c>
      <c r="J1139" s="28">
        <v>4.7531999999999996</v>
      </c>
    </row>
    <row r="1140" spans="1:10" ht="24" customHeight="1" x14ac:dyDescent="0.2">
      <c r="A1140" s="35"/>
      <c r="B1140" s="35"/>
      <c r="C1140" s="35"/>
      <c r="D1140" s="35"/>
      <c r="E1140" s="35" t="s">
        <v>576</v>
      </c>
      <c r="F1140" s="20">
        <v>2.68</v>
      </c>
      <c r="G1140" s="35" t="s">
        <v>577</v>
      </c>
      <c r="H1140" s="20">
        <v>0</v>
      </c>
      <c r="I1140" s="35" t="s">
        <v>578</v>
      </c>
      <c r="J1140" s="20">
        <v>2.68</v>
      </c>
    </row>
    <row r="1141" spans="1:10" ht="24" customHeight="1" x14ac:dyDescent="0.2">
      <c r="A1141" s="35"/>
      <c r="B1141" s="35"/>
      <c r="C1141" s="35"/>
      <c r="D1141" s="35"/>
      <c r="E1141" s="35" t="s">
        <v>579</v>
      </c>
      <c r="F1141" s="20">
        <v>2.1413259999999998</v>
      </c>
      <c r="G1141" s="35"/>
      <c r="H1141" s="158" t="s">
        <v>580</v>
      </c>
      <c r="I1141" s="158"/>
      <c r="J1141" s="20">
        <v>9.57</v>
      </c>
    </row>
    <row r="1142" spans="1:10" ht="15" thickBot="1" x14ac:dyDescent="0.25">
      <c r="A1142" s="33"/>
      <c r="B1142" s="33"/>
      <c r="C1142" s="33"/>
      <c r="D1142" s="33"/>
      <c r="E1142" s="33"/>
      <c r="F1142" s="33"/>
      <c r="G1142" s="33" t="s">
        <v>581</v>
      </c>
      <c r="H1142" s="19">
        <v>150</v>
      </c>
      <c r="I1142" s="33" t="s">
        <v>582</v>
      </c>
      <c r="J1142" s="36">
        <v>1435.5</v>
      </c>
    </row>
    <row r="1143" spans="1:10" ht="14.25" customHeight="1" thickTop="1" x14ac:dyDescent="0.2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</row>
    <row r="1144" spans="1:10" ht="30" customHeight="1" x14ac:dyDescent="0.2">
      <c r="A1144" s="10" t="s">
        <v>237</v>
      </c>
      <c r="B1144" s="11" t="s">
        <v>371</v>
      </c>
      <c r="C1144" s="10" t="s">
        <v>372</v>
      </c>
      <c r="D1144" s="10" t="s">
        <v>1</v>
      </c>
      <c r="E1144" s="160" t="s">
        <v>556</v>
      </c>
      <c r="F1144" s="160"/>
      <c r="G1144" s="9" t="s">
        <v>2</v>
      </c>
      <c r="H1144" s="11" t="s">
        <v>3</v>
      </c>
      <c r="I1144" s="11" t="s">
        <v>373</v>
      </c>
      <c r="J1144" s="11" t="s">
        <v>375</v>
      </c>
    </row>
    <row r="1145" spans="1:10" ht="0.95" customHeight="1" x14ac:dyDescent="0.2">
      <c r="A1145" s="29" t="s">
        <v>557</v>
      </c>
      <c r="B1145" s="31" t="s">
        <v>483</v>
      </c>
      <c r="C1145" s="29" t="s">
        <v>377</v>
      </c>
      <c r="D1145" s="29" t="s">
        <v>238</v>
      </c>
      <c r="E1145" s="161">
        <v>37.130000000000003</v>
      </c>
      <c r="F1145" s="161"/>
      <c r="G1145" s="30" t="s">
        <v>167</v>
      </c>
      <c r="H1145" s="15">
        <v>1</v>
      </c>
      <c r="I1145" s="32">
        <v>88.88</v>
      </c>
      <c r="J1145" s="32">
        <v>88.88</v>
      </c>
    </row>
    <row r="1146" spans="1:10" ht="18" customHeight="1" x14ac:dyDescent="0.2">
      <c r="A1146" s="25" t="s">
        <v>558</v>
      </c>
      <c r="B1146" s="27" t="s">
        <v>585</v>
      </c>
      <c r="C1146" s="25" t="s">
        <v>377</v>
      </c>
      <c r="D1146" s="25" t="s">
        <v>586</v>
      </c>
      <c r="E1146" s="157" t="s">
        <v>561</v>
      </c>
      <c r="F1146" s="157"/>
      <c r="G1146" s="26" t="s">
        <v>562</v>
      </c>
      <c r="H1146" s="18">
        <v>0.6</v>
      </c>
      <c r="I1146" s="28">
        <v>19.86</v>
      </c>
      <c r="J1146" s="28">
        <v>11.916</v>
      </c>
    </row>
    <row r="1147" spans="1:10" ht="24" customHeight="1" x14ac:dyDescent="0.2">
      <c r="A1147" s="25" t="s">
        <v>558</v>
      </c>
      <c r="B1147" s="27" t="s">
        <v>587</v>
      </c>
      <c r="C1147" s="25" t="s">
        <v>377</v>
      </c>
      <c r="D1147" s="25" t="s">
        <v>588</v>
      </c>
      <c r="E1147" s="157" t="s">
        <v>561</v>
      </c>
      <c r="F1147" s="157"/>
      <c r="G1147" s="26" t="s">
        <v>562</v>
      </c>
      <c r="H1147" s="18">
        <v>0.6</v>
      </c>
      <c r="I1147" s="28">
        <v>13.62</v>
      </c>
      <c r="J1147" s="28">
        <v>8.1720000000000006</v>
      </c>
    </row>
    <row r="1148" spans="1:10" ht="24" customHeight="1" x14ac:dyDescent="0.2">
      <c r="A1148" s="25" t="s">
        <v>558</v>
      </c>
      <c r="B1148" s="27" t="s">
        <v>972</v>
      </c>
      <c r="C1148" s="25" t="s">
        <v>377</v>
      </c>
      <c r="D1148" s="25" t="s">
        <v>973</v>
      </c>
      <c r="E1148" s="157" t="s">
        <v>567</v>
      </c>
      <c r="F1148" s="157"/>
      <c r="G1148" s="26" t="s">
        <v>167</v>
      </c>
      <c r="H1148" s="18">
        <v>1</v>
      </c>
      <c r="I1148" s="28">
        <v>68.790000000000006</v>
      </c>
      <c r="J1148" s="28">
        <v>68.790000000000006</v>
      </c>
    </row>
    <row r="1149" spans="1:10" ht="24" customHeight="1" x14ac:dyDescent="0.2">
      <c r="A1149" s="35"/>
      <c r="B1149" s="35"/>
      <c r="C1149" s="35"/>
      <c r="D1149" s="35"/>
      <c r="E1149" s="35" t="s">
        <v>576</v>
      </c>
      <c r="F1149" s="20">
        <v>20.09</v>
      </c>
      <c r="G1149" s="35" t="s">
        <v>577</v>
      </c>
      <c r="H1149" s="20">
        <v>0</v>
      </c>
      <c r="I1149" s="35" t="s">
        <v>578</v>
      </c>
      <c r="J1149" s="20">
        <v>20.09</v>
      </c>
    </row>
    <row r="1150" spans="1:10" ht="24" customHeight="1" x14ac:dyDescent="0.2">
      <c r="A1150" s="35"/>
      <c r="B1150" s="35"/>
      <c r="C1150" s="35"/>
      <c r="D1150" s="35"/>
      <c r="E1150" s="35" t="s">
        <v>579</v>
      </c>
      <c r="F1150" s="20">
        <v>25.615216</v>
      </c>
      <c r="G1150" s="35"/>
      <c r="H1150" s="158" t="s">
        <v>580</v>
      </c>
      <c r="I1150" s="158"/>
      <c r="J1150" s="20">
        <v>114.5</v>
      </c>
    </row>
    <row r="1151" spans="1:10" ht="15" thickBot="1" x14ac:dyDescent="0.25">
      <c r="A1151" s="33"/>
      <c r="B1151" s="33"/>
      <c r="C1151" s="33"/>
      <c r="D1151" s="33"/>
      <c r="E1151" s="33"/>
      <c r="F1151" s="33"/>
      <c r="G1151" s="33" t="s">
        <v>581</v>
      </c>
      <c r="H1151" s="19">
        <v>1</v>
      </c>
      <c r="I1151" s="33" t="s">
        <v>582</v>
      </c>
      <c r="J1151" s="36">
        <v>114.5</v>
      </c>
    </row>
    <row r="1152" spans="1:10" ht="14.25" customHeight="1" thickTop="1" x14ac:dyDescent="0.2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</row>
    <row r="1153" spans="1:10" ht="30" customHeight="1" x14ac:dyDescent="0.2">
      <c r="A1153" s="10" t="s">
        <v>239</v>
      </c>
      <c r="B1153" s="11" t="s">
        <v>371</v>
      </c>
      <c r="C1153" s="10" t="s">
        <v>372</v>
      </c>
      <c r="D1153" s="10" t="s">
        <v>1</v>
      </c>
      <c r="E1153" s="160" t="s">
        <v>556</v>
      </c>
      <c r="F1153" s="160"/>
      <c r="G1153" s="9" t="s">
        <v>2</v>
      </c>
      <c r="H1153" s="11" t="s">
        <v>3</v>
      </c>
      <c r="I1153" s="11" t="s">
        <v>373</v>
      </c>
      <c r="J1153" s="11" t="s">
        <v>375</v>
      </c>
    </row>
    <row r="1154" spans="1:10" ht="0.95" customHeight="1" x14ac:dyDescent="0.2">
      <c r="A1154" s="29" t="s">
        <v>557</v>
      </c>
      <c r="B1154" s="31" t="s">
        <v>484</v>
      </c>
      <c r="C1154" s="29" t="s">
        <v>377</v>
      </c>
      <c r="D1154" s="29" t="s">
        <v>240</v>
      </c>
      <c r="E1154" s="161">
        <v>37.130000000000003</v>
      </c>
      <c r="F1154" s="161"/>
      <c r="G1154" s="30" t="s">
        <v>167</v>
      </c>
      <c r="H1154" s="15">
        <v>1</v>
      </c>
      <c r="I1154" s="32">
        <v>22.64</v>
      </c>
      <c r="J1154" s="32">
        <v>22.64</v>
      </c>
    </row>
    <row r="1155" spans="1:10" ht="18" customHeight="1" x14ac:dyDescent="0.2">
      <c r="A1155" s="25" t="s">
        <v>558</v>
      </c>
      <c r="B1155" s="27" t="s">
        <v>585</v>
      </c>
      <c r="C1155" s="25" t="s">
        <v>377</v>
      </c>
      <c r="D1155" s="25" t="s">
        <v>586</v>
      </c>
      <c r="E1155" s="157" t="s">
        <v>561</v>
      </c>
      <c r="F1155" s="157"/>
      <c r="G1155" s="26" t="s">
        <v>562</v>
      </c>
      <c r="H1155" s="18">
        <v>0.3</v>
      </c>
      <c r="I1155" s="28">
        <v>19.86</v>
      </c>
      <c r="J1155" s="28">
        <v>5.9580000000000002</v>
      </c>
    </row>
    <row r="1156" spans="1:10" ht="24" customHeight="1" x14ac:dyDescent="0.2">
      <c r="A1156" s="25" t="s">
        <v>558</v>
      </c>
      <c r="B1156" s="27" t="s">
        <v>587</v>
      </c>
      <c r="C1156" s="25" t="s">
        <v>377</v>
      </c>
      <c r="D1156" s="25" t="s">
        <v>588</v>
      </c>
      <c r="E1156" s="157" t="s">
        <v>561</v>
      </c>
      <c r="F1156" s="157"/>
      <c r="G1156" s="26" t="s">
        <v>562</v>
      </c>
      <c r="H1156" s="18">
        <v>0.3</v>
      </c>
      <c r="I1156" s="28">
        <v>13.62</v>
      </c>
      <c r="J1156" s="28">
        <v>4.0860000000000003</v>
      </c>
    </row>
    <row r="1157" spans="1:10" ht="24" customHeight="1" x14ac:dyDescent="0.2">
      <c r="A1157" s="25" t="s">
        <v>558</v>
      </c>
      <c r="B1157" s="27" t="s">
        <v>974</v>
      </c>
      <c r="C1157" s="25" t="s">
        <v>377</v>
      </c>
      <c r="D1157" s="25" t="s">
        <v>975</v>
      </c>
      <c r="E1157" s="157" t="s">
        <v>567</v>
      </c>
      <c r="F1157" s="157"/>
      <c r="G1157" s="26" t="s">
        <v>167</v>
      </c>
      <c r="H1157" s="18">
        <v>1</v>
      </c>
      <c r="I1157" s="28">
        <v>12.6</v>
      </c>
      <c r="J1157" s="28">
        <v>12.6</v>
      </c>
    </row>
    <row r="1158" spans="1:10" ht="24" customHeight="1" x14ac:dyDescent="0.2">
      <c r="A1158" s="35"/>
      <c r="B1158" s="35"/>
      <c r="C1158" s="35"/>
      <c r="D1158" s="35"/>
      <c r="E1158" s="35" t="s">
        <v>576</v>
      </c>
      <c r="F1158" s="20">
        <v>10.050000000000001</v>
      </c>
      <c r="G1158" s="35" t="s">
        <v>577</v>
      </c>
      <c r="H1158" s="20">
        <v>0</v>
      </c>
      <c r="I1158" s="35" t="s">
        <v>578</v>
      </c>
      <c r="J1158" s="20">
        <v>10.050000000000001</v>
      </c>
    </row>
    <row r="1159" spans="1:10" ht="24" customHeight="1" x14ac:dyDescent="0.2">
      <c r="A1159" s="35"/>
      <c r="B1159" s="35"/>
      <c r="C1159" s="35"/>
      <c r="D1159" s="35"/>
      <c r="E1159" s="35" t="s">
        <v>579</v>
      </c>
      <c r="F1159" s="20">
        <v>6.5248480000000004</v>
      </c>
      <c r="G1159" s="35"/>
      <c r="H1159" s="158" t="s">
        <v>580</v>
      </c>
      <c r="I1159" s="158"/>
      <c r="J1159" s="20">
        <v>29.16</v>
      </c>
    </row>
    <row r="1160" spans="1:10" ht="15" thickBot="1" x14ac:dyDescent="0.25">
      <c r="A1160" s="33"/>
      <c r="B1160" s="33"/>
      <c r="C1160" s="33"/>
      <c r="D1160" s="33"/>
      <c r="E1160" s="33"/>
      <c r="F1160" s="33"/>
      <c r="G1160" s="33" t="s">
        <v>581</v>
      </c>
      <c r="H1160" s="19">
        <v>3</v>
      </c>
      <c r="I1160" s="33" t="s">
        <v>582</v>
      </c>
      <c r="J1160" s="36">
        <v>87.48</v>
      </c>
    </row>
    <row r="1161" spans="1:10" ht="14.25" customHeight="1" thickTop="1" x14ac:dyDescent="0.2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</row>
    <row r="1162" spans="1:10" ht="30" customHeight="1" x14ac:dyDescent="0.2">
      <c r="A1162" s="10" t="s">
        <v>241</v>
      </c>
      <c r="B1162" s="11" t="s">
        <v>371</v>
      </c>
      <c r="C1162" s="10" t="s">
        <v>372</v>
      </c>
      <c r="D1162" s="10" t="s">
        <v>1</v>
      </c>
      <c r="E1162" s="160" t="s">
        <v>556</v>
      </c>
      <c r="F1162" s="160"/>
      <c r="G1162" s="9" t="s">
        <v>2</v>
      </c>
      <c r="H1162" s="11" t="s">
        <v>3</v>
      </c>
      <c r="I1162" s="11" t="s">
        <v>373</v>
      </c>
      <c r="J1162" s="11" t="s">
        <v>375</v>
      </c>
    </row>
    <row r="1163" spans="1:10" ht="0.95" customHeight="1" x14ac:dyDescent="0.2">
      <c r="A1163" s="29" t="s">
        <v>557</v>
      </c>
      <c r="B1163" s="31" t="s">
        <v>485</v>
      </c>
      <c r="C1163" s="29" t="s">
        <v>377</v>
      </c>
      <c r="D1163" s="29" t="s">
        <v>242</v>
      </c>
      <c r="E1163" s="161">
        <v>37.130000000000003</v>
      </c>
      <c r="F1163" s="161"/>
      <c r="G1163" s="30" t="s">
        <v>167</v>
      </c>
      <c r="H1163" s="15">
        <v>1</v>
      </c>
      <c r="I1163" s="32">
        <v>120.41</v>
      </c>
      <c r="J1163" s="32">
        <v>120.41</v>
      </c>
    </row>
    <row r="1164" spans="1:10" ht="18" customHeight="1" x14ac:dyDescent="0.2">
      <c r="A1164" s="25" t="s">
        <v>558</v>
      </c>
      <c r="B1164" s="27" t="s">
        <v>585</v>
      </c>
      <c r="C1164" s="25" t="s">
        <v>377</v>
      </c>
      <c r="D1164" s="25" t="s">
        <v>586</v>
      </c>
      <c r="E1164" s="157" t="s">
        <v>561</v>
      </c>
      <c r="F1164" s="157"/>
      <c r="G1164" s="26" t="s">
        <v>562</v>
      </c>
      <c r="H1164" s="18">
        <v>0.9</v>
      </c>
      <c r="I1164" s="28">
        <v>19.86</v>
      </c>
      <c r="J1164" s="28">
        <v>17.873999999999999</v>
      </c>
    </row>
    <row r="1165" spans="1:10" ht="24" customHeight="1" x14ac:dyDescent="0.2">
      <c r="A1165" s="25" t="s">
        <v>558</v>
      </c>
      <c r="B1165" s="27" t="s">
        <v>587</v>
      </c>
      <c r="C1165" s="25" t="s">
        <v>377</v>
      </c>
      <c r="D1165" s="25" t="s">
        <v>588</v>
      </c>
      <c r="E1165" s="157" t="s">
        <v>561</v>
      </c>
      <c r="F1165" s="157"/>
      <c r="G1165" s="26" t="s">
        <v>562</v>
      </c>
      <c r="H1165" s="18">
        <v>0.9</v>
      </c>
      <c r="I1165" s="28">
        <v>13.62</v>
      </c>
      <c r="J1165" s="28">
        <v>12.257999999999999</v>
      </c>
    </row>
    <row r="1166" spans="1:10" ht="24" customHeight="1" x14ac:dyDescent="0.2">
      <c r="A1166" s="25" t="s">
        <v>558</v>
      </c>
      <c r="B1166" s="27" t="s">
        <v>976</v>
      </c>
      <c r="C1166" s="25" t="s">
        <v>377</v>
      </c>
      <c r="D1166" s="25" t="s">
        <v>977</v>
      </c>
      <c r="E1166" s="157" t="s">
        <v>567</v>
      </c>
      <c r="F1166" s="157"/>
      <c r="G1166" s="26" t="s">
        <v>167</v>
      </c>
      <c r="H1166" s="18">
        <v>1</v>
      </c>
      <c r="I1166" s="28">
        <v>90.28</v>
      </c>
      <c r="J1166" s="28">
        <v>90.28</v>
      </c>
    </row>
    <row r="1167" spans="1:10" ht="24" customHeight="1" x14ac:dyDescent="0.2">
      <c r="A1167" s="35"/>
      <c r="B1167" s="35"/>
      <c r="C1167" s="35"/>
      <c r="D1167" s="35"/>
      <c r="E1167" s="35" t="s">
        <v>576</v>
      </c>
      <c r="F1167" s="20">
        <v>30.13</v>
      </c>
      <c r="G1167" s="35" t="s">
        <v>577</v>
      </c>
      <c r="H1167" s="20">
        <v>0</v>
      </c>
      <c r="I1167" s="35" t="s">
        <v>578</v>
      </c>
      <c r="J1167" s="20">
        <v>30.13</v>
      </c>
    </row>
    <row r="1168" spans="1:10" ht="24" customHeight="1" x14ac:dyDescent="0.2">
      <c r="A1168" s="35"/>
      <c r="B1168" s="35"/>
      <c r="C1168" s="35"/>
      <c r="D1168" s="35"/>
      <c r="E1168" s="35" t="s">
        <v>579</v>
      </c>
      <c r="F1168" s="20">
        <v>34.702162000000001</v>
      </c>
      <c r="G1168" s="35"/>
      <c r="H1168" s="158" t="s">
        <v>580</v>
      </c>
      <c r="I1168" s="158"/>
      <c r="J1168" s="20">
        <v>155.11000000000001</v>
      </c>
    </row>
    <row r="1169" spans="1:10" ht="15" thickBot="1" x14ac:dyDescent="0.25">
      <c r="A1169" s="33"/>
      <c r="B1169" s="33"/>
      <c r="C1169" s="33"/>
      <c r="D1169" s="33"/>
      <c r="E1169" s="33"/>
      <c r="F1169" s="33"/>
      <c r="G1169" s="33" t="s">
        <v>581</v>
      </c>
      <c r="H1169" s="19">
        <v>4</v>
      </c>
      <c r="I1169" s="33" t="s">
        <v>582</v>
      </c>
      <c r="J1169" s="36">
        <v>620.44000000000005</v>
      </c>
    </row>
    <row r="1170" spans="1:10" ht="14.25" customHeight="1" thickTop="1" x14ac:dyDescent="0.2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</row>
    <row r="1171" spans="1:10" ht="30" customHeight="1" x14ac:dyDescent="0.2">
      <c r="A1171" s="10" t="s">
        <v>243</v>
      </c>
      <c r="B1171" s="11" t="s">
        <v>371</v>
      </c>
      <c r="C1171" s="10" t="s">
        <v>372</v>
      </c>
      <c r="D1171" s="10" t="s">
        <v>1</v>
      </c>
      <c r="E1171" s="160" t="s">
        <v>556</v>
      </c>
      <c r="F1171" s="160"/>
      <c r="G1171" s="9" t="s">
        <v>2</v>
      </c>
      <c r="H1171" s="11" t="s">
        <v>3</v>
      </c>
      <c r="I1171" s="11" t="s">
        <v>373</v>
      </c>
      <c r="J1171" s="11" t="s">
        <v>375</v>
      </c>
    </row>
    <row r="1172" spans="1:10" ht="0.95" customHeight="1" x14ac:dyDescent="0.2">
      <c r="A1172" s="29" t="s">
        <v>557</v>
      </c>
      <c r="B1172" s="31" t="s">
        <v>486</v>
      </c>
      <c r="C1172" s="29" t="s">
        <v>377</v>
      </c>
      <c r="D1172" s="29" t="s">
        <v>244</v>
      </c>
      <c r="E1172" s="161">
        <v>37.130000000000003</v>
      </c>
      <c r="F1172" s="161"/>
      <c r="G1172" s="30" t="s">
        <v>167</v>
      </c>
      <c r="H1172" s="15">
        <v>1</v>
      </c>
      <c r="I1172" s="32">
        <v>140.76</v>
      </c>
      <c r="J1172" s="32">
        <v>140.76</v>
      </c>
    </row>
    <row r="1173" spans="1:10" ht="18" customHeight="1" x14ac:dyDescent="0.2">
      <c r="A1173" s="25" t="s">
        <v>558</v>
      </c>
      <c r="B1173" s="27" t="s">
        <v>585</v>
      </c>
      <c r="C1173" s="25" t="s">
        <v>377</v>
      </c>
      <c r="D1173" s="25" t="s">
        <v>586</v>
      </c>
      <c r="E1173" s="157" t="s">
        <v>561</v>
      </c>
      <c r="F1173" s="157"/>
      <c r="G1173" s="26" t="s">
        <v>562</v>
      </c>
      <c r="H1173" s="18">
        <v>0.9</v>
      </c>
      <c r="I1173" s="28">
        <v>19.86</v>
      </c>
      <c r="J1173" s="28">
        <v>17.873999999999999</v>
      </c>
    </row>
    <row r="1174" spans="1:10" ht="24" customHeight="1" x14ac:dyDescent="0.2">
      <c r="A1174" s="25" t="s">
        <v>558</v>
      </c>
      <c r="B1174" s="27" t="s">
        <v>587</v>
      </c>
      <c r="C1174" s="25" t="s">
        <v>377</v>
      </c>
      <c r="D1174" s="25" t="s">
        <v>588</v>
      </c>
      <c r="E1174" s="157" t="s">
        <v>561</v>
      </c>
      <c r="F1174" s="157"/>
      <c r="G1174" s="26" t="s">
        <v>562</v>
      </c>
      <c r="H1174" s="18">
        <v>0.9</v>
      </c>
      <c r="I1174" s="28">
        <v>13.62</v>
      </c>
      <c r="J1174" s="28">
        <v>12.257999999999999</v>
      </c>
    </row>
    <row r="1175" spans="1:10" ht="24" customHeight="1" x14ac:dyDescent="0.2">
      <c r="A1175" s="25" t="s">
        <v>558</v>
      </c>
      <c r="B1175" s="27" t="s">
        <v>978</v>
      </c>
      <c r="C1175" s="25" t="s">
        <v>377</v>
      </c>
      <c r="D1175" s="25" t="s">
        <v>979</v>
      </c>
      <c r="E1175" s="157" t="s">
        <v>567</v>
      </c>
      <c r="F1175" s="157"/>
      <c r="G1175" s="26" t="s">
        <v>167</v>
      </c>
      <c r="H1175" s="18">
        <v>1</v>
      </c>
      <c r="I1175" s="28">
        <v>110.63</v>
      </c>
      <c r="J1175" s="28">
        <v>110.63</v>
      </c>
    </row>
    <row r="1176" spans="1:10" ht="24" customHeight="1" x14ac:dyDescent="0.2">
      <c r="A1176" s="35"/>
      <c r="B1176" s="35"/>
      <c r="C1176" s="35"/>
      <c r="D1176" s="35"/>
      <c r="E1176" s="35" t="s">
        <v>576</v>
      </c>
      <c r="F1176" s="20">
        <v>30.13</v>
      </c>
      <c r="G1176" s="35" t="s">
        <v>577</v>
      </c>
      <c r="H1176" s="20">
        <v>0</v>
      </c>
      <c r="I1176" s="35" t="s">
        <v>578</v>
      </c>
      <c r="J1176" s="20">
        <v>30.13</v>
      </c>
    </row>
    <row r="1177" spans="1:10" ht="24" customHeight="1" x14ac:dyDescent="0.2">
      <c r="A1177" s="35"/>
      <c r="B1177" s="35"/>
      <c r="C1177" s="35"/>
      <c r="D1177" s="35"/>
      <c r="E1177" s="35" t="s">
        <v>579</v>
      </c>
      <c r="F1177" s="20">
        <v>40.567031999999998</v>
      </c>
      <c r="G1177" s="35"/>
      <c r="H1177" s="158" t="s">
        <v>580</v>
      </c>
      <c r="I1177" s="158"/>
      <c r="J1177" s="20">
        <v>181.33</v>
      </c>
    </row>
    <row r="1178" spans="1:10" ht="15" thickBot="1" x14ac:dyDescent="0.25">
      <c r="A1178" s="33"/>
      <c r="B1178" s="33"/>
      <c r="C1178" s="33"/>
      <c r="D1178" s="33"/>
      <c r="E1178" s="33"/>
      <c r="F1178" s="33"/>
      <c r="G1178" s="33" t="s">
        <v>581</v>
      </c>
      <c r="H1178" s="19">
        <v>1</v>
      </c>
      <c r="I1178" s="33" t="s">
        <v>582</v>
      </c>
      <c r="J1178" s="36">
        <v>181.33</v>
      </c>
    </row>
    <row r="1179" spans="1:10" ht="14.25" customHeight="1" thickTop="1" x14ac:dyDescent="0.2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</row>
    <row r="1180" spans="1:10" ht="30" customHeight="1" x14ac:dyDescent="0.2">
      <c r="A1180" s="10" t="s">
        <v>245</v>
      </c>
      <c r="B1180" s="11" t="s">
        <v>371</v>
      </c>
      <c r="C1180" s="10" t="s">
        <v>372</v>
      </c>
      <c r="D1180" s="10" t="s">
        <v>1</v>
      </c>
      <c r="E1180" s="160" t="s">
        <v>556</v>
      </c>
      <c r="F1180" s="160"/>
      <c r="G1180" s="9" t="s">
        <v>2</v>
      </c>
      <c r="H1180" s="11" t="s">
        <v>3</v>
      </c>
      <c r="I1180" s="11" t="s">
        <v>373</v>
      </c>
      <c r="J1180" s="11" t="s">
        <v>375</v>
      </c>
    </row>
    <row r="1181" spans="1:10" ht="0.95" customHeight="1" x14ac:dyDescent="0.2">
      <c r="A1181" s="29" t="s">
        <v>557</v>
      </c>
      <c r="B1181" s="31" t="s">
        <v>487</v>
      </c>
      <c r="C1181" s="29" t="s">
        <v>488</v>
      </c>
      <c r="D1181" s="29" t="s">
        <v>246</v>
      </c>
      <c r="E1181" s="161">
        <v>9.02</v>
      </c>
      <c r="F1181" s="161"/>
      <c r="G1181" s="30" t="s">
        <v>151</v>
      </c>
      <c r="H1181" s="15">
        <v>1</v>
      </c>
      <c r="I1181" s="32">
        <v>145.1</v>
      </c>
      <c r="J1181" s="32">
        <v>145.1</v>
      </c>
    </row>
    <row r="1182" spans="1:10" ht="18" customHeight="1" x14ac:dyDescent="0.2">
      <c r="A1182" s="25" t="s">
        <v>558</v>
      </c>
      <c r="B1182" s="27" t="s">
        <v>980</v>
      </c>
      <c r="C1182" s="25" t="s">
        <v>488</v>
      </c>
      <c r="D1182" s="25" t="s">
        <v>981</v>
      </c>
      <c r="E1182" s="157" t="s">
        <v>561</v>
      </c>
      <c r="F1182" s="157"/>
      <c r="G1182" s="26" t="s">
        <v>23</v>
      </c>
      <c r="H1182" s="18">
        <v>0.9</v>
      </c>
      <c r="I1182" s="28">
        <v>17.850000000000001</v>
      </c>
      <c r="J1182" s="28">
        <v>16.065000000000001</v>
      </c>
    </row>
    <row r="1183" spans="1:10" ht="24" customHeight="1" x14ac:dyDescent="0.2">
      <c r="A1183" s="25" t="s">
        <v>558</v>
      </c>
      <c r="B1183" s="27" t="s">
        <v>982</v>
      </c>
      <c r="C1183" s="25" t="s">
        <v>488</v>
      </c>
      <c r="D1183" s="25" t="s">
        <v>946</v>
      </c>
      <c r="E1183" s="157" t="s">
        <v>561</v>
      </c>
      <c r="F1183" s="157"/>
      <c r="G1183" s="26" t="s">
        <v>23</v>
      </c>
      <c r="H1183" s="18">
        <v>0.9</v>
      </c>
      <c r="I1183" s="28">
        <v>25.05</v>
      </c>
      <c r="J1183" s="28">
        <v>22.545000000000002</v>
      </c>
    </row>
    <row r="1184" spans="1:10" ht="24" customHeight="1" x14ac:dyDescent="0.2">
      <c r="A1184" s="25" t="s">
        <v>558</v>
      </c>
      <c r="B1184" s="27" t="s">
        <v>983</v>
      </c>
      <c r="C1184" s="25" t="s">
        <v>488</v>
      </c>
      <c r="D1184" s="25" t="s">
        <v>984</v>
      </c>
      <c r="E1184" s="157" t="s">
        <v>567</v>
      </c>
      <c r="F1184" s="157"/>
      <c r="G1184" s="26" t="s">
        <v>151</v>
      </c>
      <c r="H1184" s="18">
        <v>1</v>
      </c>
      <c r="I1184" s="28">
        <v>106.49</v>
      </c>
      <c r="J1184" s="28">
        <v>106.49</v>
      </c>
    </row>
    <row r="1185" spans="1:10" ht="24" customHeight="1" x14ac:dyDescent="0.2">
      <c r="A1185" s="35"/>
      <c r="B1185" s="35"/>
      <c r="C1185" s="35"/>
      <c r="D1185" s="35"/>
      <c r="E1185" s="35" t="s">
        <v>576</v>
      </c>
      <c r="F1185" s="20">
        <v>38.619999999999997</v>
      </c>
      <c r="G1185" s="35" t="s">
        <v>577</v>
      </c>
      <c r="H1185" s="20">
        <v>0</v>
      </c>
      <c r="I1185" s="35" t="s">
        <v>578</v>
      </c>
      <c r="J1185" s="20">
        <v>38.619999999999997</v>
      </c>
    </row>
    <row r="1186" spans="1:10" ht="24" customHeight="1" x14ac:dyDescent="0.2">
      <c r="A1186" s="35"/>
      <c r="B1186" s="35"/>
      <c r="C1186" s="35"/>
      <c r="D1186" s="35"/>
      <c r="E1186" s="35" t="s">
        <v>579</v>
      </c>
      <c r="F1186" s="20">
        <v>41.817819999999998</v>
      </c>
      <c r="G1186" s="35"/>
      <c r="H1186" s="158" t="s">
        <v>580</v>
      </c>
      <c r="I1186" s="158"/>
      <c r="J1186" s="20">
        <v>186.92</v>
      </c>
    </row>
    <row r="1187" spans="1:10" ht="15" thickBot="1" x14ac:dyDescent="0.25">
      <c r="A1187" s="33"/>
      <c r="B1187" s="33"/>
      <c r="C1187" s="33"/>
      <c r="D1187" s="33"/>
      <c r="E1187" s="33"/>
      <c r="F1187" s="33"/>
      <c r="G1187" s="33" t="s">
        <v>581</v>
      </c>
      <c r="H1187" s="19">
        <v>4</v>
      </c>
      <c r="I1187" s="33" t="s">
        <v>582</v>
      </c>
      <c r="J1187" s="36">
        <v>747.68</v>
      </c>
    </row>
    <row r="1188" spans="1:10" ht="14.25" customHeight="1" thickTop="1" x14ac:dyDescent="0.2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</row>
    <row r="1189" spans="1:10" ht="30" customHeight="1" x14ac:dyDescent="0.2">
      <c r="A1189" s="10" t="s">
        <v>247</v>
      </c>
      <c r="B1189" s="11" t="s">
        <v>371</v>
      </c>
      <c r="C1189" s="10" t="s">
        <v>372</v>
      </c>
      <c r="D1189" s="10" t="s">
        <v>1</v>
      </c>
      <c r="E1189" s="160" t="s">
        <v>556</v>
      </c>
      <c r="F1189" s="160"/>
      <c r="G1189" s="9" t="s">
        <v>2</v>
      </c>
      <c r="H1189" s="11" t="s">
        <v>3</v>
      </c>
      <c r="I1189" s="11" t="s">
        <v>373</v>
      </c>
      <c r="J1189" s="11" t="s">
        <v>375</v>
      </c>
    </row>
    <row r="1190" spans="1:10" ht="0.95" customHeight="1" x14ac:dyDescent="0.2">
      <c r="A1190" s="29" t="s">
        <v>557</v>
      </c>
      <c r="B1190" s="31" t="s">
        <v>489</v>
      </c>
      <c r="C1190" s="29" t="s">
        <v>377</v>
      </c>
      <c r="D1190" s="29" t="s">
        <v>248</v>
      </c>
      <c r="E1190" s="161">
        <v>38.130000000000003</v>
      </c>
      <c r="F1190" s="161"/>
      <c r="G1190" s="30" t="s">
        <v>75</v>
      </c>
      <c r="H1190" s="15">
        <v>1</v>
      </c>
      <c r="I1190" s="32">
        <v>7.01</v>
      </c>
      <c r="J1190" s="32">
        <v>7.01</v>
      </c>
    </row>
    <row r="1191" spans="1:10" ht="18" customHeight="1" x14ac:dyDescent="0.2">
      <c r="A1191" s="25" t="s">
        <v>558</v>
      </c>
      <c r="B1191" s="27" t="s">
        <v>585</v>
      </c>
      <c r="C1191" s="25" t="s">
        <v>377</v>
      </c>
      <c r="D1191" s="25" t="s">
        <v>586</v>
      </c>
      <c r="E1191" s="157" t="s">
        <v>561</v>
      </c>
      <c r="F1191" s="157"/>
      <c r="G1191" s="26" t="s">
        <v>562</v>
      </c>
      <c r="H1191" s="18">
        <v>0.04</v>
      </c>
      <c r="I1191" s="28">
        <v>19.86</v>
      </c>
      <c r="J1191" s="28">
        <v>0.7944</v>
      </c>
    </row>
    <row r="1192" spans="1:10" ht="24" customHeight="1" x14ac:dyDescent="0.2">
      <c r="A1192" s="25" t="s">
        <v>558</v>
      </c>
      <c r="B1192" s="27" t="s">
        <v>587</v>
      </c>
      <c r="C1192" s="25" t="s">
        <v>377</v>
      </c>
      <c r="D1192" s="25" t="s">
        <v>588</v>
      </c>
      <c r="E1192" s="157" t="s">
        <v>561</v>
      </c>
      <c r="F1192" s="157"/>
      <c r="G1192" s="26" t="s">
        <v>562</v>
      </c>
      <c r="H1192" s="18">
        <v>0.04</v>
      </c>
      <c r="I1192" s="28">
        <v>13.62</v>
      </c>
      <c r="J1192" s="28">
        <v>0.54479999999999995</v>
      </c>
    </row>
    <row r="1193" spans="1:10" ht="24" customHeight="1" x14ac:dyDescent="0.2">
      <c r="A1193" s="25" t="s">
        <v>558</v>
      </c>
      <c r="B1193" s="27" t="s">
        <v>985</v>
      </c>
      <c r="C1193" s="25" t="s">
        <v>377</v>
      </c>
      <c r="D1193" s="25" t="s">
        <v>986</v>
      </c>
      <c r="E1193" s="157" t="s">
        <v>567</v>
      </c>
      <c r="F1193" s="157"/>
      <c r="G1193" s="26" t="s">
        <v>75</v>
      </c>
      <c r="H1193" s="18">
        <v>1.03</v>
      </c>
      <c r="I1193" s="28">
        <v>5.51</v>
      </c>
      <c r="J1193" s="28">
        <v>5.6753</v>
      </c>
    </row>
    <row r="1194" spans="1:10" ht="24" customHeight="1" x14ac:dyDescent="0.2">
      <c r="A1194" s="35"/>
      <c r="B1194" s="35"/>
      <c r="C1194" s="35"/>
      <c r="D1194" s="35"/>
      <c r="E1194" s="35" t="s">
        <v>576</v>
      </c>
      <c r="F1194" s="20">
        <v>1.33</v>
      </c>
      <c r="G1194" s="35" t="s">
        <v>577</v>
      </c>
      <c r="H1194" s="20">
        <v>0</v>
      </c>
      <c r="I1194" s="35" t="s">
        <v>578</v>
      </c>
      <c r="J1194" s="20">
        <v>1.33</v>
      </c>
    </row>
    <row r="1195" spans="1:10" x14ac:dyDescent="0.2">
      <c r="A1195" s="35"/>
      <c r="B1195" s="35"/>
      <c r="C1195" s="35"/>
      <c r="D1195" s="35"/>
      <c r="E1195" s="35" t="s">
        <v>579</v>
      </c>
      <c r="F1195" s="20">
        <v>2.0202819999999999</v>
      </c>
      <c r="G1195" s="35"/>
      <c r="H1195" s="158" t="s">
        <v>580</v>
      </c>
      <c r="I1195" s="158"/>
      <c r="J1195" s="20">
        <v>9.0299999999999994</v>
      </c>
    </row>
    <row r="1196" spans="1:10" ht="14.25" customHeight="1" thickBot="1" x14ac:dyDescent="0.25">
      <c r="A1196" s="33"/>
      <c r="B1196" s="33"/>
      <c r="C1196" s="33"/>
      <c r="D1196" s="33"/>
      <c r="E1196" s="33"/>
      <c r="F1196" s="33"/>
      <c r="G1196" s="33" t="s">
        <v>581</v>
      </c>
      <c r="H1196" s="19">
        <v>30</v>
      </c>
      <c r="I1196" s="33" t="s">
        <v>582</v>
      </c>
      <c r="J1196" s="36">
        <v>270.89999999999998</v>
      </c>
    </row>
    <row r="1197" spans="1:10" ht="30" customHeight="1" thickTop="1" x14ac:dyDescent="0.2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</row>
    <row r="1198" spans="1:10" ht="0.95" customHeight="1" x14ac:dyDescent="0.2">
      <c r="A1198" s="10" t="s">
        <v>249</v>
      </c>
      <c r="B1198" s="11" t="s">
        <v>371</v>
      </c>
      <c r="C1198" s="10" t="s">
        <v>372</v>
      </c>
      <c r="D1198" s="10" t="s">
        <v>1</v>
      </c>
      <c r="E1198" s="160" t="s">
        <v>556</v>
      </c>
      <c r="F1198" s="160"/>
      <c r="G1198" s="9" t="s">
        <v>2</v>
      </c>
      <c r="H1198" s="11" t="s">
        <v>3</v>
      </c>
      <c r="I1198" s="11" t="s">
        <v>373</v>
      </c>
      <c r="J1198" s="11" t="s">
        <v>375</v>
      </c>
    </row>
    <row r="1199" spans="1:10" ht="18" customHeight="1" x14ac:dyDescent="0.2">
      <c r="A1199" s="29" t="s">
        <v>557</v>
      </c>
      <c r="B1199" s="31" t="s">
        <v>490</v>
      </c>
      <c r="C1199" s="29" t="s">
        <v>377</v>
      </c>
      <c r="D1199" s="29" t="s">
        <v>250</v>
      </c>
      <c r="E1199" s="161">
        <v>38.01</v>
      </c>
      <c r="F1199" s="161"/>
      <c r="G1199" s="30" t="s">
        <v>75</v>
      </c>
      <c r="H1199" s="15">
        <v>1</v>
      </c>
      <c r="I1199" s="32">
        <v>25.73</v>
      </c>
      <c r="J1199" s="32">
        <v>25.73</v>
      </c>
    </row>
    <row r="1200" spans="1:10" ht="24" customHeight="1" x14ac:dyDescent="0.2">
      <c r="A1200" s="25" t="s">
        <v>558</v>
      </c>
      <c r="B1200" s="27" t="s">
        <v>585</v>
      </c>
      <c r="C1200" s="25" t="s">
        <v>377</v>
      </c>
      <c r="D1200" s="25" t="s">
        <v>586</v>
      </c>
      <c r="E1200" s="157" t="s">
        <v>561</v>
      </c>
      <c r="F1200" s="157"/>
      <c r="G1200" s="26" t="s">
        <v>562</v>
      </c>
      <c r="H1200" s="18">
        <v>0.6</v>
      </c>
      <c r="I1200" s="28">
        <v>19.86</v>
      </c>
      <c r="J1200" s="28">
        <v>11.916</v>
      </c>
    </row>
    <row r="1201" spans="1:10" ht="24" customHeight="1" x14ac:dyDescent="0.2">
      <c r="A1201" s="25" t="s">
        <v>558</v>
      </c>
      <c r="B1201" s="27" t="s">
        <v>587</v>
      </c>
      <c r="C1201" s="25" t="s">
        <v>377</v>
      </c>
      <c r="D1201" s="25" t="s">
        <v>588</v>
      </c>
      <c r="E1201" s="157" t="s">
        <v>561</v>
      </c>
      <c r="F1201" s="157"/>
      <c r="G1201" s="26" t="s">
        <v>562</v>
      </c>
      <c r="H1201" s="18">
        <v>0.6</v>
      </c>
      <c r="I1201" s="28">
        <v>13.62</v>
      </c>
      <c r="J1201" s="28">
        <v>8.1720000000000006</v>
      </c>
    </row>
    <row r="1202" spans="1:10" ht="24" customHeight="1" x14ac:dyDescent="0.2">
      <c r="A1202" s="25" t="s">
        <v>558</v>
      </c>
      <c r="B1202" s="27" t="s">
        <v>987</v>
      </c>
      <c r="C1202" s="25" t="s">
        <v>377</v>
      </c>
      <c r="D1202" s="25" t="s">
        <v>988</v>
      </c>
      <c r="E1202" s="157" t="s">
        <v>567</v>
      </c>
      <c r="F1202" s="157"/>
      <c r="G1202" s="26" t="s">
        <v>75</v>
      </c>
      <c r="H1202" s="18">
        <v>1.1000000000000001</v>
      </c>
      <c r="I1202" s="28">
        <v>5.13</v>
      </c>
      <c r="J1202" s="28">
        <v>5.6429999999999998</v>
      </c>
    </row>
    <row r="1203" spans="1:10" ht="24" customHeight="1" x14ac:dyDescent="0.2">
      <c r="A1203" s="35"/>
      <c r="B1203" s="35"/>
      <c r="C1203" s="35"/>
      <c r="D1203" s="35"/>
      <c r="E1203" s="35" t="s">
        <v>576</v>
      </c>
      <c r="F1203" s="20">
        <v>20.09</v>
      </c>
      <c r="G1203" s="35" t="s">
        <v>577</v>
      </c>
      <c r="H1203" s="20">
        <v>0</v>
      </c>
      <c r="I1203" s="35" t="s">
        <v>578</v>
      </c>
      <c r="J1203" s="20">
        <v>20.09</v>
      </c>
    </row>
    <row r="1204" spans="1:10" ht="24" customHeight="1" x14ac:dyDescent="0.2">
      <c r="A1204" s="35"/>
      <c r="B1204" s="35"/>
      <c r="C1204" s="35"/>
      <c r="D1204" s="35"/>
      <c r="E1204" s="35" t="s">
        <v>579</v>
      </c>
      <c r="F1204" s="20">
        <v>7.4153859999999998</v>
      </c>
      <c r="G1204" s="35"/>
      <c r="H1204" s="158" t="s">
        <v>580</v>
      </c>
      <c r="I1204" s="158"/>
      <c r="J1204" s="20">
        <v>33.15</v>
      </c>
    </row>
    <row r="1205" spans="1:10" ht="15" thickBot="1" x14ac:dyDescent="0.25">
      <c r="A1205" s="33"/>
      <c r="B1205" s="33"/>
      <c r="C1205" s="33"/>
      <c r="D1205" s="33"/>
      <c r="E1205" s="33"/>
      <c r="F1205" s="33"/>
      <c r="G1205" s="33" t="s">
        <v>581</v>
      </c>
      <c r="H1205" s="19">
        <v>30</v>
      </c>
      <c r="I1205" s="33" t="s">
        <v>582</v>
      </c>
      <c r="J1205" s="36">
        <v>994.5</v>
      </c>
    </row>
    <row r="1206" spans="1:10" ht="14.25" customHeight="1" thickTop="1" x14ac:dyDescent="0.2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</row>
    <row r="1207" spans="1:10" ht="30" customHeight="1" x14ac:dyDescent="0.2">
      <c r="A1207" s="10" t="s">
        <v>251</v>
      </c>
      <c r="B1207" s="11" t="s">
        <v>371</v>
      </c>
      <c r="C1207" s="10" t="s">
        <v>372</v>
      </c>
      <c r="D1207" s="10" t="s">
        <v>1</v>
      </c>
      <c r="E1207" s="160" t="s">
        <v>556</v>
      </c>
      <c r="F1207" s="160"/>
      <c r="G1207" s="9" t="s">
        <v>2</v>
      </c>
      <c r="H1207" s="11" t="s">
        <v>3</v>
      </c>
      <c r="I1207" s="11" t="s">
        <v>373</v>
      </c>
      <c r="J1207" s="11" t="s">
        <v>375</v>
      </c>
    </row>
    <row r="1208" spans="1:10" ht="0.95" customHeight="1" x14ac:dyDescent="0.2">
      <c r="A1208" s="29" t="s">
        <v>557</v>
      </c>
      <c r="B1208" s="31" t="s">
        <v>491</v>
      </c>
      <c r="C1208" s="29" t="s">
        <v>377</v>
      </c>
      <c r="D1208" s="29" t="s">
        <v>252</v>
      </c>
      <c r="E1208" s="161">
        <v>38.19</v>
      </c>
      <c r="F1208" s="161"/>
      <c r="G1208" s="30" t="s">
        <v>75</v>
      </c>
      <c r="H1208" s="15">
        <v>1</v>
      </c>
      <c r="I1208" s="32">
        <v>11.66</v>
      </c>
      <c r="J1208" s="32">
        <v>11.66</v>
      </c>
    </row>
    <row r="1209" spans="1:10" ht="18" customHeight="1" x14ac:dyDescent="0.2">
      <c r="A1209" s="25" t="s">
        <v>558</v>
      </c>
      <c r="B1209" s="27" t="s">
        <v>585</v>
      </c>
      <c r="C1209" s="25" t="s">
        <v>377</v>
      </c>
      <c r="D1209" s="25" t="s">
        <v>586</v>
      </c>
      <c r="E1209" s="157" t="s">
        <v>561</v>
      </c>
      <c r="F1209" s="157"/>
      <c r="G1209" s="26" t="s">
        <v>562</v>
      </c>
      <c r="H1209" s="18">
        <v>0.3</v>
      </c>
      <c r="I1209" s="28">
        <v>19.86</v>
      </c>
      <c r="J1209" s="28">
        <v>5.9580000000000002</v>
      </c>
    </row>
    <row r="1210" spans="1:10" ht="24" customHeight="1" x14ac:dyDescent="0.2">
      <c r="A1210" s="25" t="s">
        <v>558</v>
      </c>
      <c r="B1210" s="27" t="s">
        <v>587</v>
      </c>
      <c r="C1210" s="25" t="s">
        <v>377</v>
      </c>
      <c r="D1210" s="25" t="s">
        <v>588</v>
      </c>
      <c r="E1210" s="157" t="s">
        <v>561</v>
      </c>
      <c r="F1210" s="157"/>
      <c r="G1210" s="26" t="s">
        <v>562</v>
      </c>
      <c r="H1210" s="18">
        <v>0.3</v>
      </c>
      <c r="I1210" s="28">
        <v>13.62</v>
      </c>
      <c r="J1210" s="28">
        <v>4.0860000000000003</v>
      </c>
    </row>
    <row r="1211" spans="1:10" ht="24" customHeight="1" x14ac:dyDescent="0.2">
      <c r="A1211" s="25" t="s">
        <v>558</v>
      </c>
      <c r="B1211" s="27" t="s">
        <v>989</v>
      </c>
      <c r="C1211" s="25" t="s">
        <v>377</v>
      </c>
      <c r="D1211" s="25" t="s">
        <v>990</v>
      </c>
      <c r="E1211" s="157" t="s">
        <v>567</v>
      </c>
      <c r="F1211" s="157"/>
      <c r="G1211" s="26" t="s">
        <v>75</v>
      </c>
      <c r="H1211" s="18">
        <v>1.05</v>
      </c>
      <c r="I1211" s="28">
        <v>1.54</v>
      </c>
      <c r="J1211" s="28">
        <v>1.617</v>
      </c>
    </row>
    <row r="1212" spans="1:10" ht="24" customHeight="1" x14ac:dyDescent="0.2">
      <c r="A1212" s="35"/>
      <c r="B1212" s="35"/>
      <c r="C1212" s="35"/>
      <c r="D1212" s="35"/>
      <c r="E1212" s="35" t="s">
        <v>576</v>
      </c>
      <c r="F1212" s="20">
        <v>10.050000000000001</v>
      </c>
      <c r="G1212" s="35" t="s">
        <v>577</v>
      </c>
      <c r="H1212" s="20">
        <v>0</v>
      </c>
      <c r="I1212" s="35" t="s">
        <v>578</v>
      </c>
      <c r="J1212" s="20">
        <v>10.050000000000001</v>
      </c>
    </row>
    <row r="1213" spans="1:10" ht="36" customHeight="1" x14ac:dyDescent="0.2">
      <c r="A1213" s="35"/>
      <c r="B1213" s="35"/>
      <c r="C1213" s="35"/>
      <c r="D1213" s="35"/>
      <c r="E1213" s="35" t="s">
        <v>579</v>
      </c>
      <c r="F1213" s="20">
        <v>3.3604120000000002</v>
      </c>
      <c r="G1213" s="35"/>
      <c r="H1213" s="158" t="s">
        <v>580</v>
      </c>
      <c r="I1213" s="158"/>
      <c r="J1213" s="20">
        <v>15.02</v>
      </c>
    </row>
    <row r="1214" spans="1:10" ht="14.25" customHeight="1" thickBot="1" x14ac:dyDescent="0.25">
      <c r="A1214" s="33"/>
      <c r="B1214" s="33"/>
      <c r="C1214" s="33"/>
      <c r="D1214" s="33"/>
      <c r="E1214" s="33"/>
      <c r="F1214" s="33"/>
      <c r="G1214" s="33" t="s">
        <v>581</v>
      </c>
      <c r="H1214" s="19">
        <v>80</v>
      </c>
      <c r="I1214" s="33" t="s">
        <v>582</v>
      </c>
      <c r="J1214" s="36">
        <v>1201.5999999999999</v>
      </c>
    </row>
    <row r="1215" spans="1:10" ht="14.25" customHeight="1" thickTop="1" x14ac:dyDescent="0.2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</row>
    <row r="1216" spans="1:10" ht="30" customHeight="1" x14ac:dyDescent="0.2">
      <c r="A1216" s="10" t="s">
        <v>253</v>
      </c>
      <c r="B1216" s="11" t="s">
        <v>371</v>
      </c>
      <c r="C1216" s="10" t="s">
        <v>372</v>
      </c>
      <c r="D1216" s="10" t="s">
        <v>1</v>
      </c>
      <c r="E1216" s="160" t="s">
        <v>556</v>
      </c>
      <c r="F1216" s="160"/>
      <c r="G1216" s="9" t="s">
        <v>2</v>
      </c>
      <c r="H1216" s="11" t="s">
        <v>3</v>
      </c>
      <c r="I1216" s="11" t="s">
        <v>373</v>
      </c>
      <c r="J1216" s="11" t="s">
        <v>375</v>
      </c>
    </row>
    <row r="1217" spans="1:10" ht="0.95" customHeight="1" x14ac:dyDescent="0.2">
      <c r="A1217" s="29" t="s">
        <v>557</v>
      </c>
      <c r="B1217" s="31" t="s">
        <v>492</v>
      </c>
      <c r="C1217" s="29" t="s">
        <v>377</v>
      </c>
      <c r="D1217" s="29" t="s">
        <v>254</v>
      </c>
      <c r="E1217" s="161">
        <v>40.200000000000003</v>
      </c>
      <c r="F1217" s="161"/>
      <c r="G1217" s="30" t="s">
        <v>167</v>
      </c>
      <c r="H1217" s="15">
        <v>1</v>
      </c>
      <c r="I1217" s="32">
        <v>8.25</v>
      </c>
      <c r="J1217" s="32">
        <v>8.25</v>
      </c>
    </row>
    <row r="1218" spans="1:10" ht="18" customHeight="1" x14ac:dyDescent="0.2">
      <c r="A1218" s="25" t="s">
        <v>558</v>
      </c>
      <c r="B1218" s="27" t="s">
        <v>587</v>
      </c>
      <c r="C1218" s="25" t="s">
        <v>377</v>
      </c>
      <c r="D1218" s="25" t="s">
        <v>588</v>
      </c>
      <c r="E1218" s="157" t="s">
        <v>561</v>
      </c>
      <c r="F1218" s="157"/>
      <c r="G1218" s="26" t="s">
        <v>562</v>
      </c>
      <c r="H1218" s="18">
        <v>0.08</v>
      </c>
      <c r="I1218" s="28">
        <v>13.62</v>
      </c>
      <c r="J1218" s="28">
        <v>1.0895999999999999</v>
      </c>
    </row>
    <row r="1219" spans="1:10" ht="24" customHeight="1" x14ac:dyDescent="0.2">
      <c r="A1219" s="25" t="s">
        <v>558</v>
      </c>
      <c r="B1219" s="27" t="s">
        <v>991</v>
      </c>
      <c r="C1219" s="25" t="s">
        <v>377</v>
      </c>
      <c r="D1219" s="25" t="s">
        <v>992</v>
      </c>
      <c r="E1219" s="157" t="s">
        <v>567</v>
      </c>
      <c r="F1219" s="157"/>
      <c r="G1219" s="26" t="s">
        <v>167</v>
      </c>
      <c r="H1219" s="18">
        <v>1</v>
      </c>
      <c r="I1219" s="28">
        <v>7.16</v>
      </c>
      <c r="J1219" s="28">
        <v>7.16</v>
      </c>
    </row>
    <row r="1220" spans="1:10" ht="24" customHeight="1" x14ac:dyDescent="0.2">
      <c r="A1220" s="35"/>
      <c r="B1220" s="35"/>
      <c r="C1220" s="35"/>
      <c r="D1220" s="35"/>
      <c r="E1220" s="35" t="s">
        <v>576</v>
      </c>
      <c r="F1220" s="20">
        <v>1.0900000000000001</v>
      </c>
      <c r="G1220" s="35" t="s">
        <v>577</v>
      </c>
      <c r="H1220" s="20">
        <v>0</v>
      </c>
      <c r="I1220" s="35" t="s">
        <v>578</v>
      </c>
      <c r="J1220" s="20">
        <v>1.0900000000000001</v>
      </c>
    </row>
    <row r="1221" spans="1:10" ht="24" customHeight="1" x14ac:dyDescent="0.2">
      <c r="A1221" s="35"/>
      <c r="B1221" s="35"/>
      <c r="C1221" s="35"/>
      <c r="D1221" s="35"/>
      <c r="E1221" s="35" t="s">
        <v>579</v>
      </c>
      <c r="F1221" s="20">
        <v>2.37765</v>
      </c>
      <c r="G1221" s="35"/>
      <c r="H1221" s="158" t="s">
        <v>580</v>
      </c>
      <c r="I1221" s="158"/>
      <c r="J1221" s="20">
        <v>10.63</v>
      </c>
    </row>
    <row r="1222" spans="1:10" ht="24" customHeight="1" thickBot="1" x14ac:dyDescent="0.25">
      <c r="A1222" s="33"/>
      <c r="B1222" s="33"/>
      <c r="C1222" s="33"/>
      <c r="D1222" s="33"/>
      <c r="E1222" s="33"/>
      <c r="F1222" s="33"/>
      <c r="G1222" s="33" t="s">
        <v>581</v>
      </c>
      <c r="H1222" s="19">
        <v>1</v>
      </c>
      <c r="I1222" s="33" t="s">
        <v>582</v>
      </c>
      <c r="J1222" s="36">
        <v>10.63</v>
      </c>
    </row>
    <row r="1223" spans="1:10" ht="15" thickTop="1" x14ac:dyDescent="0.2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</row>
    <row r="1224" spans="1:10" ht="14.25" customHeight="1" x14ac:dyDescent="0.2">
      <c r="A1224" s="10" t="s">
        <v>255</v>
      </c>
      <c r="B1224" s="11" t="s">
        <v>371</v>
      </c>
      <c r="C1224" s="10" t="s">
        <v>372</v>
      </c>
      <c r="D1224" s="10" t="s">
        <v>1</v>
      </c>
      <c r="E1224" s="160" t="s">
        <v>556</v>
      </c>
      <c r="F1224" s="160"/>
      <c r="G1224" s="9" t="s">
        <v>2</v>
      </c>
      <c r="H1224" s="11" t="s">
        <v>3</v>
      </c>
      <c r="I1224" s="11" t="s">
        <v>373</v>
      </c>
      <c r="J1224" s="11" t="s">
        <v>375</v>
      </c>
    </row>
    <row r="1225" spans="1:10" ht="30" customHeight="1" x14ac:dyDescent="0.2">
      <c r="A1225" s="29" t="s">
        <v>557</v>
      </c>
      <c r="B1225" s="31" t="s">
        <v>493</v>
      </c>
      <c r="C1225" s="29" t="s">
        <v>377</v>
      </c>
      <c r="D1225" s="29" t="s">
        <v>256</v>
      </c>
      <c r="E1225" s="161">
        <v>69.2</v>
      </c>
      <c r="F1225" s="161"/>
      <c r="G1225" s="30" t="s">
        <v>167</v>
      </c>
      <c r="H1225" s="15">
        <v>1</v>
      </c>
      <c r="I1225" s="32">
        <v>8.34</v>
      </c>
      <c r="J1225" s="32">
        <v>8.34</v>
      </c>
    </row>
    <row r="1226" spans="1:10" ht="0.95" customHeight="1" x14ac:dyDescent="0.2">
      <c r="A1226" s="25" t="s">
        <v>558</v>
      </c>
      <c r="B1226" s="27" t="s">
        <v>585</v>
      </c>
      <c r="C1226" s="25" t="s">
        <v>377</v>
      </c>
      <c r="D1226" s="25" t="s">
        <v>586</v>
      </c>
      <c r="E1226" s="157" t="s">
        <v>561</v>
      </c>
      <c r="F1226" s="157"/>
      <c r="G1226" s="26" t="s">
        <v>562</v>
      </c>
      <c r="H1226" s="18">
        <v>0.2</v>
      </c>
      <c r="I1226" s="28">
        <v>19.86</v>
      </c>
      <c r="J1226" s="28">
        <v>3.972</v>
      </c>
    </row>
    <row r="1227" spans="1:10" ht="18" customHeight="1" x14ac:dyDescent="0.2">
      <c r="A1227" s="25" t="s">
        <v>558</v>
      </c>
      <c r="B1227" s="27" t="s">
        <v>587</v>
      </c>
      <c r="C1227" s="25" t="s">
        <v>377</v>
      </c>
      <c r="D1227" s="25" t="s">
        <v>588</v>
      </c>
      <c r="E1227" s="157" t="s">
        <v>561</v>
      </c>
      <c r="F1227" s="157"/>
      <c r="G1227" s="26" t="s">
        <v>562</v>
      </c>
      <c r="H1227" s="18">
        <v>0.2</v>
      </c>
      <c r="I1227" s="28">
        <v>13.62</v>
      </c>
      <c r="J1227" s="28">
        <v>2.7240000000000002</v>
      </c>
    </row>
    <row r="1228" spans="1:10" ht="24" customHeight="1" x14ac:dyDescent="0.2">
      <c r="A1228" s="25" t="s">
        <v>558</v>
      </c>
      <c r="B1228" s="27" t="s">
        <v>993</v>
      </c>
      <c r="C1228" s="25" t="s">
        <v>377</v>
      </c>
      <c r="D1228" s="25" t="s">
        <v>994</v>
      </c>
      <c r="E1228" s="157" t="s">
        <v>567</v>
      </c>
      <c r="F1228" s="157"/>
      <c r="G1228" s="26" t="s">
        <v>75</v>
      </c>
      <c r="H1228" s="18">
        <v>0.5</v>
      </c>
      <c r="I1228" s="28">
        <v>2.23</v>
      </c>
      <c r="J1228" s="28">
        <v>1.115</v>
      </c>
    </row>
    <row r="1229" spans="1:10" ht="24" customHeight="1" x14ac:dyDescent="0.2">
      <c r="A1229" s="25" t="s">
        <v>558</v>
      </c>
      <c r="B1229" s="27" t="s">
        <v>995</v>
      </c>
      <c r="C1229" s="25" t="s">
        <v>377</v>
      </c>
      <c r="D1229" s="25" t="s">
        <v>996</v>
      </c>
      <c r="E1229" s="157" t="s">
        <v>567</v>
      </c>
      <c r="F1229" s="157"/>
      <c r="G1229" s="26" t="s">
        <v>167</v>
      </c>
      <c r="H1229" s="18">
        <v>1</v>
      </c>
      <c r="I1229" s="28">
        <v>0.53</v>
      </c>
      <c r="J1229" s="28">
        <v>0.53</v>
      </c>
    </row>
    <row r="1230" spans="1:10" ht="24" customHeight="1" x14ac:dyDescent="0.2">
      <c r="A1230" s="35"/>
      <c r="B1230" s="35"/>
      <c r="C1230" s="35"/>
      <c r="D1230" s="35"/>
      <c r="E1230" s="35" t="s">
        <v>576</v>
      </c>
      <c r="F1230" s="20">
        <v>6.69</v>
      </c>
      <c r="G1230" s="35" t="s">
        <v>577</v>
      </c>
      <c r="H1230" s="20">
        <v>0</v>
      </c>
      <c r="I1230" s="35" t="s">
        <v>578</v>
      </c>
      <c r="J1230" s="20">
        <v>6.69</v>
      </c>
    </row>
    <row r="1231" spans="1:10" ht="36" customHeight="1" x14ac:dyDescent="0.2">
      <c r="A1231" s="35"/>
      <c r="B1231" s="35"/>
      <c r="C1231" s="35"/>
      <c r="D1231" s="35"/>
      <c r="E1231" s="35" t="s">
        <v>579</v>
      </c>
      <c r="F1231" s="20">
        <v>2.4035880000000001</v>
      </c>
      <c r="G1231" s="35"/>
      <c r="H1231" s="158" t="s">
        <v>580</v>
      </c>
      <c r="I1231" s="158"/>
      <c r="J1231" s="20">
        <v>10.74</v>
      </c>
    </row>
    <row r="1232" spans="1:10" ht="15" thickBot="1" x14ac:dyDescent="0.25">
      <c r="A1232" s="33"/>
      <c r="B1232" s="33"/>
      <c r="C1232" s="33"/>
      <c r="D1232" s="33"/>
      <c r="E1232" s="33"/>
      <c r="F1232" s="33"/>
      <c r="G1232" s="33" t="s">
        <v>581</v>
      </c>
      <c r="H1232" s="19">
        <v>20</v>
      </c>
      <c r="I1232" s="33" t="s">
        <v>582</v>
      </c>
      <c r="J1232" s="36">
        <v>214.8</v>
      </c>
    </row>
    <row r="1233" spans="1:10" ht="14.25" customHeight="1" thickTop="1" x14ac:dyDescent="0.2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</row>
    <row r="1234" spans="1:10" ht="30" customHeight="1" x14ac:dyDescent="0.2">
      <c r="A1234" s="10" t="s">
        <v>257</v>
      </c>
      <c r="B1234" s="11" t="s">
        <v>371</v>
      </c>
      <c r="C1234" s="10" t="s">
        <v>372</v>
      </c>
      <c r="D1234" s="10" t="s">
        <v>1</v>
      </c>
      <c r="E1234" s="160" t="s">
        <v>556</v>
      </c>
      <c r="F1234" s="160"/>
      <c r="G1234" s="9" t="s">
        <v>2</v>
      </c>
      <c r="H1234" s="11" t="s">
        <v>3</v>
      </c>
      <c r="I1234" s="11" t="s">
        <v>373</v>
      </c>
      <c r="J1234" s="11" t="s">
        <v>375</v>
      </c>
    </row>
    <row r="1235" spans="1:10" ht="0.95" customHeight="1" x14ac:dyDescent="0.2">
      <c r="A1235" s="29" t="s">
        <v>557</v>
      </c>
      <c r="B1235" s="31" t="s">
        <v>494</v>
      </c>
      <c r="C1235" s="29" t="s">
        <v>377</v>
      </c>
      <c r="D1235" s="29" t="s">
        <v>258</v>
      </c>
      <c r="E1235" s="161">
        <v>38.07</v>
      </c>
      <c r="F1235" s="161"/>
      <c r="G1235" s="30" t="s">
        <v>259</v>
      </c>
      <c r="H1235" s="15">
        <v>1</v>
      </c>
      <c r="I1235" s="32">
        <v>13.47</v>
      </c>
      <c r="J1235" s="32">
        <v>13.47</v>
      </c>
    </row>
    <row r="1236" spans="1:10" ht="18" customHeight="1" x14ac:dyDescent="0.2">
      <c r="A1236" s="25" t="s">
        <v>558</v>
      </c>
      <c r="B1236" s="27" t="s">
        <v>585</v>
      </c>
      <c r="C1236" s="25" t="s">
        <v>377</v>
      </c>
      <c r="D1236" s="25" t="s">
        <v>586</v>
      </c>
      <c r="E1236" s="157" t="s">
        <v>561</v>
      </c>
      <c r="F1236" s="157"/>
      <c r="G1236" s="26" t="s">
        <v>562</v>
      </c>
      <c r="H1236" s="18">
        <v>0.25</v>
      </c>
      <c r="I1236" s="28">
        <v>19.86</v>
      </c>
      <c r="J1236" s="28">
        <v>4.9649999999999999</v>
      </c>
    </row>
    <row r="1237" spans="1:10" ht="24" customHeight="1" x14ac:dyDescent="0.2">
      <c r="A1237" s="25" t="s">
        <v>558</v>
      </c>
      <c r="B1237" s="27" t="s">
        <v>587</v>
      </c>
      <c r="C1237" s="25" t="s">
        <v>377</v>
      </c>
      <c r="D1237" s="25" t="s">
        <v>588</v>
      </c>
      <c r="E1237" s="157" t="s">
        <v>561</v>
      </c>
      <c r="F1237" s="157"/>
      <c r="G1237" s="26" t="s">
        <v>562</v>
      </c>
      <c r="H1237" s="18">
        <v>0.25</v>
      </c>
      <c r="I1237" s="28">
        <v>13.62</v>
      </c>
      <c r="J1237" s="28">
        <v>3.4049999999999998</v>
      </c>
    </row>
    <row r="1238" spans="1:10" ht="24" customHeight="1" x14ac:dyDescent="0.2">
      <c r="A1238" s="25" t="s">
        <v>558</v>
      </c>
      <c r="B1238" s="27" t="s">
        <v>997</v>
      </c>
      <c r="C1238" s="25" t="s">
        <v>377</v>
      </c>
      <c r="D1238" s="25" t="s">
        <v>998</v>
      </c>
      <c r="E1238" s="157" t="s">
        <v>567</v>
      </c>
      <c r="F1238" s="157"/>
      <c r="G1238" s="26" t="s">
        <v>259</v>
      </c>
      <c r="H1238" s="18">
        <v>1</v>
      </c>
      <c r="I1238" s="28">
        <v>5.0999999999999996</v>
      </c>
      <c r="J1238" s="28">
        <v>5.0999999999999996</v>
      </c>
    </row>
    <row r="1239" spans="1:10" ht="24" customHeight="1" x14ac:dyDescent="0.2">
      <c r="A1239" s="35"/>
      <c r="B1239" s="35"/>
      <c r="C1239" s="35"/>
      <c r="D1239" s="35"/>
      <c r="E1239" s="35" t="s">
        <v>576</v>
      </c>
      <c r="F1239" s="20">
        <v>8.3800000000000008</v>
      </c>
      <c r="G1239" s="35" t="s">
        <v>577</v>
      </c>
      <c r="H1239" s="20">
        <v>0</v>
      </c>
      <c r="I1239" s="35" t="s">
        <v>578</v>
      </c>
      <c r="J1239" s="20">
        <v>8.3800000000000008</v>
      </c>
    </row>
    <row r="1240" spans="1:10" ht="24" customHeight="1" x14ac:dyDescent="0.2">
      <c r="A1240" s="35"/>
      <c r="B1240" s="35"/>
      <c r="C1240" s="35"/>
      <c r="D1240" s="35"/>
      <c r="E1240" s="35" t="s">
        <v>579</v>
      </c>
      <c r="F1240" s="20">
        <v>3.8820540000000001</v>
      </c>
      <c r="G1240" s="35"/>
      <c r="H1240" s="158" t="s">
        <v>580</v>
      </c>
      <c r="I1240" s="158"/>
      <c r="J1240" s="20">
        <v>17.350000000000001</v>
      </c>
    </row>
    <row r="1241" spans="1:10" ht="15" thickBot="1" x14ac:dyDescent="0.25">
      <c r="A1241" s="33"/>
      <c r="B1241" s="33"/>
      <c r="C1241" s="33"/>
      <c r="D1241" s="33"/>
      <c r="E1241" s="33"/>
      <c r="F1241" s="33"/>
      <c r="G1241" s="33" t="s">
        <v>581</v>
      </c>
      <c r="H1241" s="19">
        <v>8</v>
      </c>
      <c r="I1241" s="33" t="s">
        <v>582</v>
      </c>
      <c r="J1241" s="36">
        <v>138.80000000000001</v>
      </c>
    </row>
    <row r="1242" spans="1:10" ht="14.25" customHeight="1" thickTop="1" x14ac:dyDescent="0.2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</row>
    <row r="1243" spans="1:10" ht="30" customHeight="1" x14ac:dyDescent="0.2">
      <c r="A1243" s="10" t="s">
        <v>260</v>
      </c>
      <c r="B1243" s="11" t="s">
        <v>371</v>
      </c>
      <c r="C1243" s="10" t="s">
        <v>372</v>
      </c>
      <c r="D1243" s="10" t="s">
        <v>1</v>
      </c>
      <c r="E1243" s="160" t="s">
        <v>556</v>
      </c>
      <c r="F1243" s="160"/>
      <c r="G1243" s="9" t="s">
        <v>2</v>
      </c>
      <c r="H1243" s="11" t="s">
        <v>3</v>
      </c>
      <c r="I1243" s="11" t="s">
        <v>373</v>
      </c>
      <c r="J1243" s="11" t="s">
        <v>375</v>
      </c>
    </row>
    <row r="1244" spans="1:10" ht="0.95" customHeight="1" x14ac:dyDescent="0.2">
      <c r="A1244" s="29" t="s">
        <v>557</v>
      </c>
      <c r="B1244" s="31" t="s">
        <v>495</v>
      </c>
      <c r="C1244" s="29" t="s">
        <v>377</v>
      </c>
      <c r="D1244" s="29" t="s">
        <v>261</v>
      </c>
      <c r="E1244" s="161">
        <v>42.05</v>
      </c>
      <c r="F1244" s="161"/>
      <c r="G1244" s="30" t="s">
        <v>167</v>
      </c>
      <c r="H1244" s="15">
        <v>1</v>
      </c>
      <c r="I1244" s="32">
        <v>110.64</v>
      </c>
      <c r="J1244" s="32">
        <v>110.64</v>
      </c>
    </row>
    <row r="1245" spans="1:10" ht="18" customHeight="1" x14ac:dyDescent="0.2">
      <c r="A1245" s="25" t="s">
        <v>558</v>
      </c>
      <c r="B1245" s="27" t="s">
        <v>585</v>
      </c>
      <c r="C1245" s="25" t="s">
        <v>377</v>
      </c>
      <c r="D1245" s="25" t="s">
        <v>586</v>
      </c>
      <c r="E1245" s="157" t="s">
        <v>561</v>
      </c>
      <c r="F1245" s="157"/>
      <c r="G1245" s="26" t="s">
        <v>562</v>
      </c>
      <c r="H1245" s="18">
        <v>0.5</v>
      </c>
      <c r="I1245" s="28">
        <v>19.86</v>
      </c>
      <c r="J1245" s="28">
        <v>9.93</v>
      </c>
    </row>
    <row r="1246" spans="1:10" ht="24" customHeight="1" x14ac:dyDescent="0.2">
      <c r="A1246" s="25" t="s">
        <v>558</v>
      </c>
      <c r="B1246" s="27" t="s">
        <v>587</v>
      </c>
      <c r="C1246" s="25" t="s">
        <v>377</v>
      </c>
      <c r="D1246" s="25" t="s">
        <v>588</v>
      </c>
      <c r="E1246" s="157" t="s">
        <v>561</v>
      </c>
      <c r="F1246" s="157"/>
      <c r="G1246" s="26" t="s">
        <v>562</v>
      </c>
      <c r="H1246" s="18">
        <v>0.5</v>
      </c>
      <c r="I1246" s="28">
        <v>13.62</v>
      </c>
      <c r="J1246" s="28">
        <v>6.81</v>
      </c>
    </row>
    <row r="1247" spans="1:10" ht="24" customHeight="1" x14ac:dyDescent="0.2">
      <c r="A1247" s="25" t="s">
        <v>558</v>
      </c>
      <c r="B1247" s="27" t="s">
        <v>999</v>
      </c>
      <c r="C1247" s="25" t="s">
        <v>377</v>
      </c>
      <c r="D1247" s="25" t="s">
        <v>1000</v>
      </c>
      <c r="E1247" s="157" t="s">
        <v>567</v>
      </c>
      <c r="F1247" s="157"/>
      <c r="G1247" s="26" t="s">
        <v>167</v>
      </c>
      <c r="H1247" s="18">
        <v>1</v>
      </c>
      <c r="I1247" s="28">
        <v>93.9</v>
      </c>
      <c r="J1247" s="28">
        <v>93.9</v>
      </c>
    </row>
    <row r="1248" spans="1:10" ht="72" customHeight="1" x14ac:dyDescent="0.2">
      <c r="A1248" s="35"/>
      <c r="B1248" s="35"/>
      <c r="C1248" s="35"/>
      <c r="D1248" s="35"/>
      <c r="E1248" s="35" t="s">
        <v>576</v>
      </c>
      <c r="F1248" s="20">
        <v>16.739999999999998</v>
      </c>
      <c r="G1248" s="35" t="s">
        <v>577</v>
      </c>
      <c r="H1248" s="20">
        <v>0</v>
      </c>
      <c r="I1248" s="35" t="s">
        <v>578</v>
      </c>
      <c r="J1248" s="20">
        <v>16.739999999999998</v>
      </c>
    </row>
    <row r="1249" spans="1:10" x14ac:dyDescent="0.2">
      <c r="A1249" s="35"/>
      <c r="B1249" s="35"/>
      <c r="C1249" s="35"/>
      <c r="D1249" s="35"/>
      <c r="E1249" s="35" t="s">
        <v>579</v>
      </c>
      <c r="F1249" s="20">
        <v>31.886448000000001</v>
      </c>
      <c r="G1249" s="35"/>
      <c r="H1249" s="158" t="s">
        <v>580</v>
      </c>
      <c r="I1249" s="158"/>
      <c r="J1249" s="20">
        <v>142.53</v>
      </c>
    </row>
    <row r="1250" spans="1:10" ht="14.25" customHeight="1" thickBot="1" x14ac:dyDescent="0.25">
      <c r="A1250" s="33"/>
      <c r="B1250" s="33"/>
      <c r="C1250" s="33"/>
      <c r="D1250" s="33"/>
      <c r="E1250" s="33"/>
      <c r="F1250" s="33"/>
      <c r="G1250" s="33" t="s">
        <v>581</v>
      </c>
      <c r="H1250" s="19">
        <v>2</v>
      </c>
      <c r="I1250" s="33" t="s">
        <v>582</v>
      </c>
      <c r="J1250" s="36">
        <v>285.06</v>
      </c>
    </row>
    <row r="1251" spans="1:10" ht="30" customHeight="1" thickTop="1" x14ac:dyDescent="0.2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</row>
    <row r="1252" spans="1:10" ht="0.95" customHeight="1" x14ac:dyDescent="0.2">
      <c r="A1252" s="10" t="s">
        <v>262</v>
      </c>
      <c r="B1252" s="11" t="s">
        <v>371</v>
      </c>
      <c r="C1252" s="10" t="s">
        <v>372</v>
      </c>
      <c r="D1252" s="10" t="s">
        <v>1</v>
      </c>
      <c r="E1252" s="160" t="s">
        <v>556</v>
      </c>
      <c r="F1252" s="160"/>
      <c r="G1252" s="9" t="s">
        <v>2</v>
      </c>
      <c r="H1252" s="11" t="s">
        <v>3</v>
      </c>
      <c r="I1252" s="11" t="s">
        <v>373</v>
      </c>
      <c r="J1252" s="11" t="s">
        <v>375</v>
      </c>
    </row>
    <row r="1253" spans="1:10" ht="18" customHeight="1" x14ac:dyDescent="0.2">
      <c r="A1253" s="29" t="s">
        <v>557</v>
      </c>
      <c r="B1253" s="31" t="s">
        <v>496</v>
      </c>
      <c r="C1253" s="29" t="s">
        <v>377</v>
      </c>
      <c r="D1253" s="29" t="s">
        <v>263</v>
      </c>
      <c r="E1253" s="161">
        <v>37.17</v>
      </c>
      <c r="F1253" s="161"/>
      <c r="G1253" s="30" t="s">
        <v>167</v>
      </c>
      <c r="H1253" s="15">
        <v>1</v>
      </c>
      <c r="I1253" s="32">
        <v>186.35</v>
      </c>
      <c r="J1253" s="32">
        <v>186.35</v>
      </c>
    </row>
    <row r="1254" spans="1:10" ht="24" customHeight="1" x14ac:dyDescent="0.2">
      <c r="A1254" s="25" t="s">
        <v>558</v>
      </c>
      <c r="B1254" s="27" t="s">
        <v>585</v>
      </c>
      <c r="C1254" s="25" t="s">
        <v>377</v>
      </c>
      <c r="D1254" s="25" t="s">
        <v>586</v>
      </c>
      <c r="E1254" s="157" t="s">
        <v>561</v>
      </c>
      <c r="F1254" s="157"/>
      <c r="G1254" s="26" t="s">
        <v>562</v>
      </c>
      <c r="H1254" s="18">
        <v>0.25</v>
      </c>
      <c r="I1254" s="28">
        <v>19.86</v>
      </c>
      <c r="J1254" s="28">
        <v>4.9649999999999999</v>
      </c>
    </row>
    <row r="1255" spans="1:10" ht="24" customHeight="1" x14ac:dyDescent="0.2">
      <c r="A1255" s="25" t="s">
        <v>558</v>
      </c>
      <c r="B1255" s="27" t="s">
        <v>587</v>
      </c>
      <c r="C1255" s="25" t="s">
        <v>377</v>
      </c>
      <c r="D1255" s="25" t="s">
        <v>588</v>
      </c>
      <c r="E1255" s="157" t="s">
        <v>561</v>
      </c>
      <c r="F1255" s="157"/>
      <c r="G1255" s="26" t="s">
        <v>562</v>
      </c>
      <c r="H1255" s="18">
        <v>0.25</v>
      </c>
      <c r="I1255" s="28">
        <v>13.62</v>
      </c>
      <c r="J1255" s="28">
        <v>3.4049999999999998</v>
      </c>
    </row>
    <row r="1256" spans="1:10" ht="24" customHeight="1" x14ac:dyDescent="0.2">
      <c r="A1256" s="25" t="s">
        <v>558</v>
      </c>
      <c r="B1256" s="27" t="s">
        <v>1001</v>
      </c>
      <c r="C1256" s="25" t="s">
        <v>377</v>
      </c>
      <c r="D1256" s="25" t="s">
        <v>1002</v>
      </c>
      <c r="E1256" s="157" t="s">
        <v>567</v>
      </c>
      <c r="F1256" s="157"/>
      <c r="G1256" s="26" t="s">
        <v>167</v>
      </c>
      <c r="H1256" s="18">
        <v>1</v>
      </c>
      <c r="I1256" s="28">
        <v>177.98</v>
      </c>
      <c r="J1256" s="28">
        <v>177.98</v>
      </c>
    </row>
    <row r="1257" spans="1:10" ht="24" customHeight="1" x14ac:dyDescent="0.2">
      <c r="A1257" s="35"/>
      <c r="B1257" s="35"/>
      <c r="C1257" s="35"/>
      <c r="D1257" s="35"/>
      <c r="E1257" s="35" t="s">
        <v>576</v>
      </c>
      <c r="F1257" s="20">
        <v>8.3800000000000008</v>
      </c>
      <c r="G1257" s="35" t="s">
        <v>577</v>
      </c>
      <c r="H1257" s="20">
        <v>0</v>
      </c>
      <c r="I1257" s="35" t="s">
        <v>578</v>
      </c>
      <c r="J1257" s="20">
        <v>8.3800000000000008</v>
      </c>
    </row>
    <row r="1258" spans="1:10" x14ac:dyDescent="0.2">
      <c r="A1258" s="35"/>
      <c r="B1258" s="35"/>
      <c r="C1258" s="35"/>
      <c r="D1258" s="35"/>
      <c r="E1258" s="35" t="s">
        <v>579</v>
      </c>
      <c r="F1258" s="20">
        <v>53.706069999999997</v>
      </c>
      <c r="G1258" s="35"/>
      <c r="H1258" s="158" t="s">
        <v>580</v>
      </c>
      <c r="I1258" s="158"/>
      <c r="J1258" s="20">
        <v>240.06</v>
      </c>
    </row>
    <row r="1259" spans="1:10" ht="14.25" customHeight="1" thickBot="1" x14ac:dyDescent="0.25">
      <c r="A1259" s="33"/>
      <c r="B1259" s="33"/>
      <c r="C1259" s="33"/>
      <c r="D1259" s="33"/>
      <c r="E1259" s="33"/>
      <c r="F1259" s="33"/>
      <c r="G1259" s="33" t="s">
        <v>581</v>
      </c>
      <c r="H1259" s="19">
        <v>1</v>
      </c>
      <c r="I1259" s="33" t="s">
        <v>582</v>
      </c>
      <c r="J1259" s="36">
        <v>240.06</v>
      </c>
    </row>
    <row r="1260" spans="1:10" ht="30" customHeight="1" thickTop="1" x14ac:dyDescent="0.2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</row>
    <row r="1261" spans="1:10" ht="0.95" customHeight="1" x14ac:dyDescent="0.2">
      <c r="A1261" s="10" t="s">
        <v>264</v>
      </c>
      <c r="B1261" s="11" t="s">
        <v>371</v>
      </c>
      <c r="C1261" s="10" t="s">
        <v>372</v>
      </c>
      <c r="D1261" s="10" t="s">
        <v>1</v>
      </c>
      <c r="E1261" s="160" t="s">
        <v>556</v>
      </c>
      <c r="F1261" s="160"/>
      <c r="G1261" s="9" t="s">
        <v>2</v>
      </c>
      <c r="H1261" s="11" t="s">
        <v>3</v>
      </c>
      <c r="I1261" s="11" t="s">
        <v>373</v>
      </c>
      <c r="J1261" s="11" t="s">
        <v>375</v>
      </c>
    </row>
    <row r="1262" spans="1:10" ht="18" customHeight="1" x14ac:dyDescent="0.2">
      <c r="A1262" s="29" t="s">
        <v>557</v>
      </c>
      <c r="B1262" s="31" t="s">
        <v>497</v>
      </c>
      <c r="C1262" s="29" t="s">
        <v>377</v>
      </c>
      <c r="D1262" s="29" t="s">
        <v>265</v>
      </c>
      <c r="E1262" s="161">
        <v>40.049999999999997</v>
      </c>
      <c r="F1262" s="161"/>
      <c r="G1262" s="30" t="s">
        <v>259</v>
      </c>
      <c r="H1262" s="15">
        <v>1</v>
      </c>
      <c r="I1262" s="32">
        <v>18.079999999999998</v>
      </c>
      <c r="J1262" s="32">
        <v>18.079999999999998</v>
      </c>
    </row>
    <row r="1263" spans="1:10" ht="60" customHeight="1" x14ac:dyDescent="0.2">
      <c r="A1263" s="25" t="s">
        <v>558</v>
      </c>
      <c r="B1263" s="27" t="s">
        <v>585</v>
      </c>
      <c r="C1263" s="25" t="s">
        <v>377</v>
      </c>
      <c r="D1263" s="25" t="s">
        <v>586</v>
      </c>
      <c r="E1263" s="157" t="s">
        <v>561</v>
      </c>
      <c r="F1263" s="157"/>
      <c r="G1263" s="26" t="s">
        <v>562</v>
      </c>
      <c r="H1263" s="18">
        <v>0.34</v>
      </c>
      <c r="I1263" s="28">
        <v>19.86</v>
      </c>
      <c r="J1263" s="28">
        <v>6.7523999999999997</v>
      </c>
    </row>
    <row r="1264" spans="1:10" ht="24" customHeight="1" x14ac:dyDescent="0.2">
      <c r="A1264" s="25" t="s">
        <v>558</v>
      </c>
      <c r="B1264" s="27" t="s">
        <v>587</v>
      </c>
      <c r="C1264" s="25" t="s">
        <v>377</v>
      </c>
      <c r="D1264" s="25" t="s">
        <v>588</v>
      </c>
      <c r="E1264" s="157" t="s">
        <v>561</v>
      </c>
      <c r="F1264" s="157"/>
      <c r="G1264" s="26" t="s">
        <v>562</v>
      </c>
      <c r="H1264" s="18">
        <v>0.34</v>
      </c>
      <c r="I1264" s="28">
        <v>13.62</v>
      </c>
      <c r="J1264" s="28">
        <v>4.6307999999999998</v>
      </c>
    </row>
    <row r="1265" spans="1:10" ht="24" customHeight="1" x14ac:dyDescent="0.2">
      <c r="A1265" s="25" t="s">
        <v>558</v>
      </c>
      <c r="B1265" s="27" t="s">
        <v>1003</v>
      </c>
      <c r="C1265" s="25" t="s">
        <v>377</v>
      </c>
      <c r="D1265" s="25" t="s">
        <v>1004</v>
      </c>
      <c r="E1265" s="157" t="s">
        <v>567</v>
      </c>
      <c r="F1265" s="157"/>
      <c r="G1265" s="26" t="s">
        <v>259</v>
      </c>
      <c r="H1265" s="18">
        <v>1</v>
      </c>
      <c r="I1265" s="28">
        <v>6.7</v>
      </c>
      <c r="J1265" s="28">
        <v>6.7</v>
      </c>
    </row>
    <row r="1266" spans="1:10" ht="60" customHeight="1" x14ac:dyDescent="0.2">
      <c r="A1266" s="35"/>
      <c r="B1266" s="35"/>
      <c r="C1266" s="35"/>
      <c r="D1266" s="35"/>
      <c r="E1266" s="35" t="s">
        <v>576</v>
      </c>
      <c r="F1266" s="20">
        <v>11.38</v>
      </c>
      <c r="G1266" s="35" t="s">
        <v>577</v>
      </c>
      <c r="H1266" s="20">
        <v>0</v>
      </c>
      <c r="I1266" s="35" t="s">
        <v>578</v>
      </c>
      <c r="J1266" s="20">
        <v>11.38</v>
      </c>
    </row>
    <row r="1267" spans="1:10" ht="24" customHeight="1" x14ac:dyDescent="0.2">
      <c r="A1267" s="35"/>
      <c r="B1267" s="35"/>
      <c r="C1267" s="35"/>
      <c r="D1267" s="35"/>
      <c r="E1267" s="35" t="s">
        <v>579</v>
      </c>
      <c r="F1267" s="20">
        <v>5.2106560000000002</v>
      </c>
      <c r="G1267" s="35"/>
      <c r="H1267" s="158" t="s">
        <v>580</v>
      </c>
      <c r="I1267" s="158"/>
      <c r="J1267" s="20">
        <v>23.29</v>
      </c>
    </row>
    <row r="1268" spans="1:10" ht="24" customHeight="1" thickBot="1" x14ac:dyDescent="0.25">
      <c r="A1268" s="33"/>
      <c r="B1268" s="33"/>
      <c r="C1268" s="33"/>
      <c r="D1268" s="33"/>
      <c r="E1268" s="33"/>
      <c r="F1268" s="33"/>
      <c r="G1268" s="33" t="s">
        <v>581</v>
      </c>
      <c r="H1268" s="19">
        <v>3</v>
      </c>
      <c r="I1268" s="33" t="s">
        <v>582</v>
      </c>
      <c r="J1268" s="36">
        <v>69.87</v>
      </c>
    </row>
    <row r="1269" spans="1:10" ht="14.25" customHeight="1" thickTop="1" x14ac:dyDescent="0.2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</row>
    <row r="1270" spans="1:10" ht="14.25" customHeight="1" x14ac:dyDescent="0.2">
      <c r="A1270" s="10" t="s">
        <v>266</v>
      </c>
      <c r="B1270" s="11" t="s">
        <v>371</v>
      </c>
      <c r="C1270" s="10" t="s">
        <v>372</v>
      </c>
      <c r="D1270" s="10" t="s">
        <v>1</v>
      </c>
      <c r="E1270" s="160" t="s">
        <v>556</v>
      </c>
      <c r="F1270" s="160"/>
      <c r="G1270" s="9" t="s">
        <v>2</v>
      </c>
      <c r="H1270" s="11" t="s">
        <v>3</v>
      </c>
      <c r="I1270" s="11" t="s">
        <v>373</v>
      </c>
      <c r="J1270" s="11" t="s">
        <v>375</v>
      </c>
    </row>
    <row r="1271" spans="1:10" ht="30" customHeight="1" x14ac:dyDescent="0.2">
      <c r="A1271" s="29" t="s">
        <v>557</v>
      </c>
      <c r="B1271" s="31" t="s">
        <v>498</v>
      </c>
      <c r="C1271" s="29" t="s">
        <v>377</v>
      </c>
      <c r="D1271" s="29" t="s">
        <v>267</v>
      </c>
      <c r="E1271" s="161">
        <v>41.02</v>
      </c>
      <c r="F1271" s="161"/>
      <c r="G1271" s="30" t="s">
        <v>167</v>
      </c>
      <c r="H1271" s="15">
        <v>1</v>
      </c>
      <c r="I1271" s="32">
        <v>35.840000000000003</v>
      </c>
      <c r="J1271" s="32">
        <v>35.840000000000003</v>
      </c>
    </row>
    <row r="1272" spans="1:10" ht="0.95" customHeight="1" x14ac:dyDescent="0.2">
      <c r="A1272" s="25" t="s">
        <v>558</v>
      </c>
      <c r="B1272" s="27" t="s">
        <v>587</v>
      </c>
      <c r="C1272" s="25" t="s">
        <v>377</v>
      </c>
      <c r="D1272" s="25" t="s">
        <v>588</v>
      </c>
      <c r="E1272" s="157" t="s">
        <v>561</v>
      </c>
      <c r="F1272" s="157"/>
      <c r="G1272" s="26" t="s">
        <v>562</v>
      </c>
      <c r="H1272" s="18">
        <v>0.2</v>
      </c>
      <c r="I1272" s="28">
        <v>13.62</v>
      </c>
      <c r="J1272" s="28">
        <v>2.7240000000000002</v>
      </c>
    </row>
    <row r="1273" spans="1:10" ht="18" customHeight="1" x14ac:dyDescent="0.2">
      <c r="A1273" s="25" t="s">
        <v>558</v>
      </c>
      <c r="B1273" s="27" t="s">
        <v>1005</v>
      </c>
      <c r="C1273" s="25" t="s">
        <v>377</v>
      </c>
      <c r="D1273" s="25" t="s">
        <v>1006</v>
      </c>
      <c r="E1273" s="157" t="s">
        <v>567</v>
      </c>
      <c r="F1273" s="157"/>
      <c r="G1273" s="26" t="s">
        <v>167</v>
      </c>
      <c r="H1273" s="18">
        <v>1</v>
      </c>
      <c r="I1273" s="28">
        <v>33.119999999999997</v>
      </c>
      <c r="J1273" s="28">
        <v>33.119999999999997</v>
      </c>
    </row>
    <row r="1274" spans="1:10" ht="36" customHeight="1" x14ac:dyDescent="0.2">
      <c r="A1274" s="35"/>
      <c r="B1274" s="35"/>
      <c r="C1274" s="35"/>
      <c r="D1274" s="35"/>
      <c r="E1274" s="35" t="s">
        <v>576</v>
      </c>
      <c r="F1274" s="20">
        <v>2.72</v>
      </c>
      <c r="G1274" s="35" t="s">
        <v>577</v>
      </c>
      <c r="H1274" s="20">
        <v>0</v>
      </c>
      <c r="I1274" s="35" t="s">
        <v>578</v>
      </c>
      <c r="J1274" s="20">
        <v>2.72</v>
      </c>
    </row>
    <row r="1275" spans="1:10" ht="24" customHeight="1" x14ac:dyDescent="0.2">
      <c r="A1275" s="35"/>
      <c r="B1275" s="35"/>
      <c r="C1275" s="35"/>
      <c r="D1275" s="35"/>
      <c r="E1275" s="35" t="s">
        <v>579</v>
      </c>
      <c r="F1275" s="20">
        <v>10.329088</v>
      </c>
      <c r="G1275" s="35"/>
      <c r="H1275" s="158" t="s">
        <v>580</v>
      </c>
      <c r="I1275" s="158"/>
      <c r="J1275" s="20">
        <v>46.17</v>
      </c>
    </row>
    <row r="1276" spans="1:10" ht="24" customHeight="1" thickBot="1" x14ac:dyDescent="0.25">
      <c r="A1276" s="33"/>
      <c r="B1276" s="33"/>
      <c r="C1276" s="33"/>
      <c r="D1276" s="33"/>
      <c r="E1276" s="33"/>
      <c r="F1276" s="33"/>
      <c r="G1276" s="33" t="s">
        <v>581</v>
      </c>
      <c r="H1276" s="19">
        <v>4</v>
      </c>
      <c r="I1276" s="33" t="s">
        <v>582</v>
      </c>
      <c r="J1276" s="36">
        <v>184.68</v>
      </c>
    </row>
    <row r="1277" spans="1:10" ht="24" customHeight="1" thickTop="1" x14ac:dyDescent="0.2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</row>
    <row r="1278" spans="1:10" ht="24" customHeight="1" x14ac:dyDescent="0.2">
      <c r="A1278" s="10" t="s">
        <v>268</v>
      </c>
      <c r="B1278" s="11" t="s">
        <v>371</v>
      </c>
      <c r="C1278" s="10" t="s">
        <v>372</v>
      </c>
      <c r="D1278" s="10" t="s">
        <v>1</v>
      </c>
      <c r="E1278" s="160" t="s">
        <v>556</v>
      </c>
      <c r="F1278" s="160"/>
      <c r="G1278" s="9" t="s">
        <v>2</v>
      </c>
      <c r="H1278" s="11" t="s">
        <v>3</v>
      </c>
      <c r="I1278" s="11" t="s">
        <v>373</v>
      </c>
      <c r="J1278" s="11" t="s">
        <v>375</v>
      </c>
    </row>
    <row r="1279" spans="1:10" ht="24" customHeight="1" x14ac:dyDescent="0.2">
      <c r="A1279" s="29" t="s">
        <v>557</v>
      </c>
      <c r="B1279" s="31" t="s">
        <v>499</v>
      </c>
      <c r="C1279" s="29" t="s">
        <v>432</v>
      </c>
      <c r="D1279" s="29" t="s">
        <v>363</v>
      </c>
      <c r="E1279" s="161" t="s">
        <v>765</v>
      </c>
      <c r="F1279" s="161"/>
      <c r="G1279" s="30" t="s">
        <v>151</v>
      </c>
      <c r="H1279" s="15">
        <v>1</v>
      </c>
      <c r="I1279" s="32">
        <v>609.34</v>
      </c>
      <c r="J1279" s="32">
        <v>609.34</v>
      </c>
    </row>
    <row r="1280" spans="1:10" ht="14.25" customHeight="1" x14ac:dyDescent="0.2">
      <c r="A1280" s="21" t="s">
        <v>602</v>
      </c>
      <c r="B1280" s="23" t="s">
        <v>959</v>
      </c>
      <c r="C1280" s="21" t="s">
        <v>382</v>
      </c>
      <c r="D1280" s="21" t="s">
        <v>960</v>
      </c>
      <c r="E1280" s="162" t="s">
        <v>605</v>
      </c>
      <c r="F1280" s="162"/>
      <c r="G1280" s="22" t="s">
        <v>23</v>
      </c>
      <c r="H1280" s="17">
        <v>0.3</v>
      </c>
      <c r="I1280" s="24">
        <v>17.91</v>
      </c>
      <c r="J1280" s="24">
        <v>5.3730000000000002</v>
      </c>
    </row>
    <row r="1281" spans="1:10" ht="14.25" customHeight="1" x14ac:dyDescent="0.2">
      <c r="A1281" s="21" t="s">
        <v>602</v>
      </c>
      <c r="B1281" s="23" t="s">
        <v>961</v>
      </c>
      <c r="C1281" s="21" t="s">
        <v>382</v>
      </c>
      <c r="D1281" s="21" t="s">
        <v>962</v>
      </c>
      <c r="E1281" s="162" t="s">
        <v>605</v>
      </c>
      <c r="F1281" s="162"/>
      <c r="G1281" s="22" t="s">
        <v>23</v>
      </c>
      <c r="H1281" s="17">
        <v>0.6</v>
      </c>
      <c r="I1281" s="24">
        <v>23.28</v>
      </c>
      <c r="J1281" s="24">
        <v>13.968</v>
      </c>
    </row>
    <row r="1282" spans="1:10" ht="30" customHeight="1" x14ac:dyDescent="0.2">
      <c r="A1282" s="25" t="s">
        <v>558</v>
      </c>
      <c r="B1282" s="27" t="s">
        <v>1007</v>
      </c>
      <c r="C1282" s="25" t="s">
        <v>432</v>
      </c>
      <c r="D1282" s="25" t="s">
        <v>1008</v>
      </c>
      <c r="E1282" s="157" t="s">
        <v>567</v>
      </c>
      <c r="F1282" s="157"/>
      <c r="G1282" s="26" t="s">
        <v>151</v>
      </c>
      <c r="H1282" s="18">
        <v>1</v>
      </c>
      <c r="I1282" s="28">
        <v>590</v>
      </c>
      <c r="J1282" s="28">
        <v>590</v>
      </c>
    </row>
    <row r="1283" spans="1:10" ht="0.95" customHeight="1" x14ac:dyDescent="0.2">
      <c r="A1283" s="35"/>
      <c r="B1283" s="35"/>
      <c r="C1283" s="35"/>
      <c r="D1283" s="35"/>
      <c r="E1283" s="35" t="s">
        <v>576</v>
      </c>
      <c r="F1283" s="20">
        <v>14.66</v>
      </c>
      <c r="G1283" s="35" t="s">
        <v>577</v>
      </c>
      <c r="H1283" s="20">
        <v>0</v>
      </c>
      <c r="I1283" s="35" t="s">
        <v>578</v>
      </c>
      <c r="J1283" s="20">
        <v>14.66</v>
      </c>
    </row>
    <row r="1284" spans="1:10" ht="18" customHeight="1" x14ac:dyDescent="0.2">
      <c r="A1284" s="35"/>
      <c r="B1284" s="35"/>
      <c r="C1284" s="35"/>
      <c r="D1284" s="35"/>
      <c r="E1284" s="35" t="s">
        <v>579</v>
      </c>
      <c r="F1284" s="20">
        <v>175.61178799999999</v>
      </c>
      <c r="G1284" s="35"/>
      <c r="H1284" s="158" t="s">
        <v>580</v>
      </c>
      <c r="I1284" s="158"/>
      <c r="J1284" s="20">
        <v>784.95</v>
      </c>
    </row>
    <row r="1285" spans="1:10" ht="24" customHeight="1" thickBot="1" x14ac:dyDescent="0.25">
      <c r="A1285" s="33"/>
      <c r="B1285" s="33"/>
      <c r="C1285" s="33"/>
      <c r="D1285" s="33"/>
      <c r="E1285" s="33"/>
      <c r="F1285" s="33"/>
      <c r="G1285" s="33" t="s">
        <v>581</v>
      </c>
      <c r="H1285" s="19">
        <v>3</v>
      </c>
      <c r="I1285" s="33" t="s">
        <v>582</v>
      </c>
      <c r="J1285" s="36">
        <v>2354.85</v>
      </c>
    </row>
    <row r="1286" spans="1:10" ht="24" customHeight="1" thickTop="1" x14ac:dyDescent="0.2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</row>
    <row r="1287" spans="1:10" ht="24" customHeight="1" x14ac:dyDescent="0.2">
      <c r="A1287" s="10" t="s">
        <v>270</v>
      </c>
      <c r="B1287" s="11" t="s">
        <v>371</v>
      </c>
      <c r="C1287" s="10" t="s">
        <v>372</v>
      </c>
      <c r="D1287" s="10" t="s">
        <v>1</v>
      </c>
      <c r="E1287" s="160" t="s">
        <v>556</v>
      </c>
      <c r="F1287" s="160"/>
      <c r="G1287" s="9" t="s">
        <v>2</v>
      </c>
      <c r="H1287" s="11" t="s">
        <v>3</v>
      </c>
      <c r="I1287" s="11" t="s">
        <v>373</v>
      </c>
      <c r="J1287" s="11" t="s">
        <v>375</v>
      </c>
    </row>
    <row r="1288" spans="1:10" ht="24" customHeight="1" x14ac:dyDescent="0.2">
      <c r="A1288" s="29" t="s">
        <v>557</v>
      </c>
      <c r="B1288" s="31" t="s">
        <v>500</v>
      </c>
      <c r="C1288" s="29" t="s">
        <v>448</v>
      </c>
      <c r="D1288" s="29" t="s">
        <v>269</v>
      </c>
      <c r="E1288" s="161" t="s">
        <v>1009</v>
      </c>
      <c r="F1288" s="161"/>
      <c r="G1288" s="30" t="s">
        <v>167</v>
      </c>
      <c r="H1288" s="15">
        <v>1</v>
      </c>
      <c r="I1288" s="32">
        <v>3657.76</v>
      </c>
      <c r="J1288" s="32">
        <v>3657.76</v>
      </c>
    </row>
    <row r="1289" spans="1:10" ht="25.5" x14ac:dyDescent="0.2">
      <c r="A1289" s="21" t="s">
        <v>602</v>
      </c>
      <c r="B1289" s="23" t="s">
        <v>844</v>
      </c>
      <c r="C1289" s="21" t="s">
        <v>448</v>
      </c>
      <c r="D1289" s="21" t="s">
        <v>845</v>
      </c>
      <c r="E1289" s="162" t="s">
        <v>846</v>
      </c>
      <c r="F1289" s="162"/>
      <c r="G1289" s="22" t="s">
        <v>562</v>
      </c>
      <c r="H1289" s="17">
        <v>1</v>
      </c>
      <c r="I1289" s="24">
        <v>2.97</v>
      </c>
      <c r="J1289" s="24">
        <v>2.97</v>
      </c>
    </row>
    <row r="1290" spans="1:10" ht="14.25" customHeight="1" x14ac:dyDescent="0.2">
      <c r="A1290" s="21" t="s">
        <v>602</v>
      </c>
      <c r="B1290" s="23" t="s">
        <v>941</v>
      </c>
      <c r="C1290" s="21" t="s">
        <v>448</v>
      </c>
      <c r="D1290" s="21" t="s">
        <v>942</v>
      </c>
      <c r="E1290" s="162" t="s">
        <v>846</v>
      </c>
      <c r="F1290" s="162"/>
      <c r="G1290" s="22" t="s">
        <v>562</v>
      </c>
      <c r="H1290" s="17">
        <v>1</v>
      </c>
      <c r="I1290" s="24">
        <v>2.86</v>
      </c>
      <c r="J1290" s="24">
        <v>2.86</v>
      </c>
    </row>
    <row r="1291" spans="1:10" ht="30" customHeight="1" x14ac:dyDescent="0.2">
      <c r="A1291" s="25" t="s">
        <v>558</v>
      </c>
      <c r="B1291" s="27" t="s">
        <v>1010</v>
      </c>
      <c r="C1291" s="25" t="s">
        <v>448</v>
      </c>
      <c r="D1291" s="25" t="s">
        <v>269</v>
      </c>
      <c r="E1291" s="157" t="s">
        <v>567</v>
      </c>
      <c r="F1291" s="157"/>
      <c r="G1291" s="26" t="s">
        <v>167</v>
      </c>
      <c r="H1291" s="18">
        <v>1</v>
      </c>
      <c r="I1291" s="28">
        <v>3621.57</v>
      </c>
      <c r="J1291" s="28">
        <v>3621.57</v>
      </c>
    </row>
    <row r="1292" spans="1:10" ht="0.95" customHeight="1" x14ac:dyDescent="0.2">
      <c r="A1292" s="25" t="s">
        <v>558</v>
      </c>
      <c r="B1292" s="27" t="s">
        <v>945</v>
      </c>
      <c r="C1292" s="25" t="s">
        <v>382</v>
      </c>
      <c r="D1292" s="25" t="s">
        <v>946</v>
      </c>
      <c r="E1292" s="157" t="s">
        <v>561</v>
      </c>
      <c r="F1292" s="157"/>
      <c r="G1292" s="26" t="s">
        <v>23</v>
      </c>
      <c r="H1292" s="18">
        <v>1</v>
      </c>
      <c r="I1292" s="28">
        <v>17.63</v>
      </c>
      <c r="J1292" s="28">
        <v>17.63</v>
      </c>
    </row>
    <row r="1293" spans="1:10" ht="18" customHeight="1" x14ac:dyDescent="0.2">
      <c r="A1293" s="25" t="s">
        <v>558</v>
      </c>
      <c r="B1293" s="27" t="s">
        <v>855</v>
      </c>
      <c r="C1293" s="25" t="s">
        <v>382</v>
      </c>
      <c r="D1293" s="25" t="s">
        <v>856</v>
      </c>
      <c r="E1293" s="157" t="s">
        <v>561</v>
      </c>
      <c r="F1293" s="157"/>
      <c r="G1293" s="26" t="s">
        <v>23</v>
      </c>
      <c r="H1293" s="18">
        <v>1</v>
      </c>
      <c r="I1293" s="28">
        <v>12.73</v>
      </c>
      <c r="J1293" s="28">
        <v>12.73</v>
      </c>
    </row>
    <row r="1294" spans="1:10" ht="24" customHeight="1" x14ac:dyDescent="0.2">
      <c r="A1294" s="35"/>
      <c r="B1294" s="35"/>
      <c r="C1294" s="35"/>
      <c r="D1294" s="35"/>
      <c r="E1294" s="35" t="s">
        <v>576</v>
      </c>
      <c r="F1294" s="20">
        <v>30.36</v>
      </c>
      <c r="G1294" s="35" t="s">
        <v>577</v>
      </c>
      <c r="H1294" s="20">
        <v>0</v>
      </c>
      <c r="I1294" s="35" t="s">
        <v>578</v>
      </c>
      <c r="J1294" s="20">
        <v>30.36</v>
      </c>
    </row>
    <row r="1295" spans="1:10" ht="24" customHeight="1" x14ac:dyDescent="0.2">
      <c r="A1295" s="35"/>
      <c r="B1295" s="35"/>
      <c r="C1295" s="35"/>
      <c r="D1295" s="35"/>
      <c r="E1295" s="35" t="s">
        <v>579</v>
      </c>
      <c r="F1295" s="20">
        <v>1054.166432</v>
      </c>
      <c r="G1295" s="35"/>
      <c r="H1295" s="158" t="s">
        <v>580</v>
      </c>
      <c r="I1295" s="158"/>
      <c r="J1295" s="20">
        <v>4711.93</v>
      </c>
    </row>
    <row r="1296" spans="1:10" ht="24" customHeight="1" thickBot="1" x14ac:dyDescent="0.25">
      <c r="A1296" s="33"/>
      <c r="B1296" s="33"/>
      <c r="C1296" s="33"/>
      <c r="D1296" s="33"/>
      <c r="E1296" s="33"/>
      <c r="F1296" s="33"/>
      <c r="G1296" s="33" t="s">
        <v>581</v>
      </c>
      <c r="H1296" s="19">
        <v>9</v>
      </c>
      <c r="I1296" s="33" t="s">
        <v>582</v>
      </c>
      <c r="J1296" s="36">
        <v>42407.37</v>
      </c>
    </row>
    <row r="1297" spans="1:10" ht="24" customHeight="1" thickTop="1" x14ac:dyDescent="0.2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</row>
    <row r="1298" spans="1:10" ht="24" customHeight="1" x14ac:dyDescent="0.2">
      <c r="A1298" s="10" t="s">
        <v>272</v>
      </c>
      <c r="B1298" s="11" t="s">
        <v>371</v>
      </c>
      <c r="C1298" s="10" t="s">
        <v>372</v>
      </c>
      <c r="D1298" s="10" t="s">
        <v>1</v>
      </c>
      <c r="E1298" s="160" t="s">
        <v>556</v>
      </c>
      <c r="F1298" s="160"/>
      <c r="G1298" s="9" t="s">
        <v>2</v>
      </c>
      <c r="H1298" s="11" t="s">
        <v>3</v>
      </c>
      <c r="I1298" s="11" t="s">
        <v>373</v>
      </c>
      <c r="J1298" s="11" t="s">
        <v>375</v>
      </c>
    </row>
    <row r="1299" spans="1:10" ht="24" customHeight="1" x14ac:dyDescent="0.2">
      <c r="A1299" s="29" t="s">
        <v>557</v>
      </c>
      <c r="B1299" s="31" t="s">
        <v>501</v>
      </c>
      <c r="C1299" s="29" t="s">
        <v>435</v>
      </c>
      <c r="D1299" s="29" t="s">
        <v>271</v>
      </c>
      <c r="E1299" s="161" t="s">
        <v>776</v>
      </c>
      <c r="F1299" s="161"/>
      <c r="G1299" s="30" t="s">
        <v>151</v>
      </c>
      <c r="H1299" s="15">
        <v>1</v>
      </c>
      <c r="I1299" s="32">
        <v>199.12</v>
      </c>
      <c r="J1299" s="32">
        <v>199.12</v>
      </c>
    </row>
    <row r="1300" spans="1:10" ht="24" customHeight="1" x14ac:dyDescent="0.2">
      <c r="A1300" s="25" t="s">
        <v>558</v>
      </c>
      <c r="B1300" s="27" t="s">
        <v>1011</v>
      </c>
      <c r="C1300" s="25" t="s">
        <v>435</v>
      </c>
      <c r="D1300" s="25" t="s">
        <v>1012</v>
      </c>
      <c r="E1300" s="157" t="s">
        <v>567</v>
      </c>
      <c r="F1300" s="157"/>
      <c r="G1300" s="26" t="s">
        <v>280</v>
      </c>
      <c r="H1300" s="18">
        <v>1</v>
      </c>
      <c r="I1300" s="28">
        <v>88.46</v>
      </c>
      <c r="J1300" s="28">
        <v>88.46</v>
      </c>
    </row>
    <row r="1301" spans="1:10" ht="24" customHeight="1" x14ac:dyDescent="0.2">
      <c r="A1301" s="25" t="s">
        <v>558</v>
      </c>
      <c r="B1301" s="27" t="s">
        <v>1013</v>
      </c>
      <c r="C1301" s="25" t="s">
        <v>435</v>
      </c>
      <c r="D1301" s="25" t="s">
        <v>1014</v>
      </c>
      <c r="E1301" s="157" t="s">
        <v>567</v>
      </c>
      <c r="F1301" s="157"/>
      <c r="G1301" s="26" t="s">
        <v>280</v>
      </c>
      <c r="H1301" s="18">
        <v>2</v>
      </c>
      <c r="I1301" s="28">
        <v>28.06</v>
      </c>
      <c r="J1301" s="28">
        <v>56.12</v>
      </c>
    </row>
    <row r="1302" spans="1:10" ht="36" customHeight="1" x14ac:dyDescent="0.2">
      <c r="A1302" s="25" t="s">
        <v>558</v>
      </c>
      <c r="B1302" s="27" t="s">
        <v>1015</v>
      </c>
      <c r="C1302" s="25" t="s">
        <v>435</v>
      </c>
      <c r="D1302" s="25" t="s">
        <v>1016</v>
      </c>
      <c r="E1302" s="157" t="s">
        <v>567</v>
      </c>
      <c r="F1302" s="157"/>
      <c r="G1302" s="26" t="s">
        <v>280</v>
      </c>
      <c r="H1302" s="18">
        <v>4</v>
      </c>
      <c r="I1302" s="28">
        <v>1.68</v>
      </c>
      <c r="J1302" s="28">
        <v>6.72</v>
      </c>
    </row>
    <row r="1303" spans="1:10" ht="24" customHeight="1" x14ac:dyDescent="0.2">
      <c r="A1303" s="25" t="s">
        <v>558</v>
      </c>
      <c r="B1303" s="27" t="s">
        <v>949</v>
      </c>
      <c r="C1303" s="25" t="s">
        <v>435</v>
      </c>
      <c r="D1303" s="25" t="s">
        <v>950</v>
      </c>
      <c r="E1303" s="157" t="s">
        <v>561</v>
      </c>
      <c r="F1303" s="157"/>
      <c r="G1303" s="26" t="s">
        <v>23</v>
      </c>
      <c r="H1303" s="18">
        <v>1.2</v>
      </c>
      <c r="I1303" s="28">
        <v>22.38</v>
      </c>
      <c r="J1303" s="28">
        <v>26.856000000000002</v>
      </c>
    </row>
    <row r="1304" spans="1:10" x14ac:dyDescent="0.2">
      <c r="A1304" s="25" t="s">
        <v>558</v>
      </c>
      <c r="B1304" s="27" t="s">
        <v>951</v>
      </c>
      <c r="C1304" s="25" t="s">
        <v>435</v>
      </c>
      <c r="D1304" s="25" t="s">
        <v>952</v>
      </c>
      <c r="E1304" s="157" t="s">
        <v>561</v>
      </c>
      <c r="F1304" s="157"/>
      <c r="G1304" s="26" t="s">
        <v>23</v>
      </c>
      <c r="H1304" s="18">
        <v>1.2</v>
      </c>
      <c r="I1304" s="28">
        <v>17.47</v>
      </c>
      <c r="J1304" s="28">
        <v>20.963999999999999</v>
      </c>
    </row>
    <row r="1305" spans="1:10" ht="14.25" customHeight="1" x14ac:dyDescent="0.2">
      <c r="A1305" s="35"/>
      <c r="B1305" s="35"/>
      <c r="C1305" s="35"/>
      <c r="D1305" s="35"/>
      <c r="E1305" s="35" t="s">
        <v>576</v>
      </c>
      <c r="F1305" s="20">
        <v>47.82</v>
      </c>
      <c r="G1305" s="35" t="s">
        <v>577</v>
      </c>
      <c r="H1305" s="20">
        <v>0</v>
      </c>
      <c r="I1305" s="35" t="s">
        <v>578</v>
      </c>
      <c r="J1305" s="20">
        <v>47.82</v>
      </c>
    </row>
    <row r="1306" spans="1:10" ht="30" customHeight="1" x14ac:dyDescent="0.2">
      <c r="A1306" s="35"/>
      <c r="B1306" s="35"/>
      <c r="C1306" s="35"/>
      <c r="D1306" s="35"/>
      <c r="E1306" s="35" t="s">
        <v>579</v>
      </c>
      <c r="F1306" s="20">
        <v>57.386384</v>
      </c>
      <c r="G1306" s="35"/>
      <c r="H1306" s="158" t="s">
        <v>580</v>
      </c>
      <c r="I1306" s="158"/>
      <c r="J1306" s="20">
        <v>256.51</v>
      </c>
    </row>
    <row r="1307" spans="1:10" ht="0.95" customHeight="1" thickBot="1" x14ac:dyDescent="0.25">
      <c r="A1307" s="33"/>
      <c r="B1307" s="33"/>
      <c r="C1307" s="33"/>
      <c r="D1307" s="33"/>
      <c r="E1307" s="33"/>
      <c r="F1307" s="33"/>
      <c r="G1307" s="33" t="s">
        <v>581</v>
      </c>
      <c r="H1307" s="19">
        <v>2</v>
      </c>
      <c r="I1307" s="33" t="s">
        <v>582</v>
      </c>
      <c r="J1307" s="36">
        <v>513.02</v>
      </c>
    </row>
    <row r="1308" spans="1:10" ht="18" customHeight="1" thickTop="1" x14ac:dyDescent="0.2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</row>
    <row r="1309" spans="1:10" ht="24" customHeight="1" x14ac:dyDescent="0.2">
      <c r="A1309" s="10" t="s">
        <v>274</v>
      </c>
      <c r="B1309" s="11" t="s">
        <v>371</v>
      </c>
      <c r="C1309" s="10" t="s">
        <v>372</v>
      </c>
      <c r="D1309" s="10" t="s">
        <v>1</v>
      </c>
      <c r="E1309" s="160" t="s">
        <v>556</v>
      </c>
      <c r="F1309" s="160"/>
      <c r="G1309" s="9" t="s">
        <v>2</v>
      </c>
      <c r="H1309" s="11" t="s">
        <v>3</v>
      </c>
      <c r="I1309" s="11" t="s">
        <v>373</v>
      </c>
      <c r="J1309" s="11" t="s">
        <v>375</v>
      </c>
    </row>
    <row r="1310" spans="1:10" ht="24" customHeight="1" x14ac:dyDescent="0.2">
      <c r="A1310" s="29" t="s">
        <v>557</v>
      </c>
      <c r="B1310" s="31" t="s">
        <v>502</v>
      </c>
      <c r="C1310" s="29" t="s">
        <v>377</v>
      </c>
      <c r="D1310" s="29" t="s">
        <v>273</v>
      </c>
      <c r="E1310" s="161">
        <v>38.07</v>
      </c>
      <c r="F1310" s="161"/>
      <c r="G1310" s="30" t="s">
        <v>75</v>
      </c>
      <c r="H1310" s="15">
        <v>1</v>
      </c>
      <c r="I1310" s="32">
        <v>24.78</v>
      </c>
      <c r="J1310" s="32">
        <v>24.78</v>
      </c>
    </row>
    <row r="1311" spans="1:10" ht="24" customHeight="1" x14ac:dyDescent="0.2">
      <c r="A1311" s="25" t="s">
        <v>558</v>
      </c>
      <c r="B1311" s="27" t="s">
        <v>585</v>
      </c>
      <c r="C1311" s="25" t="s">
        <v>377</v>
      </c>
      <c r="D1311" s="25" t="s">
        <v>586</v>
      </c>
      <c r="E1311" s="157" t="s">
        <v>561</v>
      </c>
      <c r="F1311" s="157"/>
      <c r="G1311" s="26" t="s">
        <v>562</v>
      </c>
      <c r="H1311" s="18">
        <v>0.25</v>
      </c>
      <c r="I1311" s="28">
        <v>19.86</v>
      </c>
      <c r="J1311" s="28">
        <v>4.9649999999999999</v>
      </c>
    </row>
    <row r="1312" spans="1:10" ht="24" customHeight="1" x14ac:dyDescent="0.2">
      <c r="A1312" s="25" t="s">
        <v>558</v>
      </c>
      <c r="B1312" s="27" t="s">
        <v>587</v>
      </c>
      <c r="C1312" s="25" t="s">
        <v>377</v>
      </c>
      <c r="D1312" s="25" t="s">
        <v>588</v>
      </c>
      <c r="E1312" s="157" t="s">
        <v>561</v>
      </c>
      <c r="F1312" s="157"/>
      <c r="G1312" s="26" t="s">
        <v>562</v>
      </c>
      <c r="H1312" s="18">
        <v>0.25</v>
      </c>
      <c r="I1312" s="28">
        <v>13.62</v>
      </c>
      <c r="J1312" s="28">
        <v>3.4049999999999998</v>
      </c>
    </row>
    <row r="1313" spans="1:10" ht="38.25" x14ac:dyDescent="0.2">
      <c r="A1313" s="25" t="s">
        <v>558</v>
      </c>
      <c r="B1313" s="27" t="s">
        <v>1017</v>
      </c>
      <c r="C1313" s="25" t="s">
        <v>377</v>
      </c>
      <c r="D1313" s="25" t="s">
        <v>1018</v>
      </c>
      <c r="E1313" s="157" t="s">
        <v>567</v>
      </c>
      <c r="F1313" s="157"/>
      <c r="G1313" s="26" t="s">
        <v>75</v>
      </c>
      <c r="H1313" s="18">
        <v>1</v>
      </c>
      <c r="I1313" s="28">
        <v>16.41</v>
      </c>
      <c r="J1313" s="28">
        <v>16.41</v>
      </c>
    </row>
    <row r="1314" spans="1:10" ht="14.25" customHeight="1" x14ac:dyDescent="0.2">
      <c r="A1314" s="35"/>
      <c r="B1314" s="35"/>
      <c r="C1314" s="35"/>
      <c r="D1314" s="35"/>
      <c r="E1314" s="35" t="s">
        <v>576</v>
      </c>
      <c r="F1314" s="20">
        <v>8.3800000000000008</v>
      </c>
      <c r="G1314" s="35" t="s">
        <v>577</v>
      </c>
      <c r="H1314" s="20">
        <v>0</v>
      </c>
      <c r="I1314" s="35" t="s">
        <v>578</v>
      </c>
      <c r="J1314" s="20">
        <v>8.3800000000000008</v>
      </c>
    </row>
    <row r="1315" spans="1:10" ht="30" customHeight="1" x14ac:dyDescent="0.2">
      <c r="A1315" s="35"/>
      <c r="B1315" s="35"/>
      <c r="C1315" s="35"/>
      <c r="D1315" s="35"/>
      <c r="E1315" s="35" t="s">
        <v>579</v>
      </c>
      <c r="F1315" s="20">
        <v>7.1415959999999998</v>
      </c>
      <c r="G1315" s="35"/>
      <c r="H1315" s="158" t="s">
        <v>580</v>
      </c>
      <c r="I1315" s="158"/>
      <c r="J1315" s="20">
        <v>31.92</v>
      </c>
    </row>
    <row r="1316" spans="1:10" ht="0.95" customHeight="1" thickBot="1" x14ac:dyDescent="0.25">
      <c r="A1316" s="33"/>
      <c r="B1316" s="33"/>
      <c r="C1316" s="33"/>
      <c r="D1316" s="33"/>
      <c r="E1316" s="33"/>
      <c r="F1316" s="33"/>
      <c r="G1316" s="33" t="s">
        <v>581</v>
      </c>
      <c r="H1316" s="19">
        <v>18</v>
      </c>
      <c r="I1316" s="33" t="s">
        <v>582</v>
      </c>
      <c r="J1316" s="36">
        <v>574.55999999999995</v>
      </c>
    </row>
    <row r="1317" spans="1:10" ht="18" customHeight="1" thickTop="1" x14ac:dyDescent="0.2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</row>
    <row r="1318" spans="1:10" ht="24" customHeight="1" x14ac:dyDescent="0.2">
      <c r="A1318" s="10" t="s">
        <v>276</v>
      </c>
      <c r="B1318" s="11" t="s">
        <v>371</v>
      </c>
      <c r="C1318" s="10" t="s">
        <v>372</v>
      </c>
      <c r="D1318" s="10" t="s">
        <v>1</v>
      </c>
      <c r="E1318" s="160" t="s">
        <v>556</v>
      </c>
      <c r="F1318" s="160"/>
      <c r="G1318" s="9" t="s">
        <v>2</v>
      </c>
      <c r="H1318" s="11" t="s">
        <v>3</v>
      </c>
      <c r="I1318" s="11" t="s">
        <v>373</v>
      </c>
      <c r="J1318" s="11" t="s">
        <v>375</v>
      </c>
    </row>
    <row r="1319" spans="1:10" ht="24" customHeight="1" x14ac:dyDescent="0.2">
      <c r="A1319" s="29" t="s">
        <v>557</v>
      </c>
      <c r="B1319" s="31" t="s">
        <v>503</v>
      </c>
      <c r="C1319" s="29" t="s">
        <v>377</v>
      </c>
      <c r="D1319" s="29" t="s">
        <v>275</v>
      </c>
      <c r="E1319" s="161">
        <v>68.010000000000005</v>
      </c>
      <c r="F1319" s="161"/>
      <c r="G1319" s="30" t="s">
        <v>167</v>
      </c>
      <c r="H1319" s="15">
        <v>1</v>
      </c>
      <c r="I1319" s="32">
        <v>1646.81</v>
      </c>
      <c r="J1319" s="32">
        <v>1646.81</v>
      </c>
    </row>
    <row r="1320" spans="1:10" ht="24" customHeight="1" x14ac:dyDescent="0.2">
      <c r="A1320" s="25" t="s">
        <v>558</v>
      </c>
      <c r="B1320" s="27" t="s">
        <v>585</v>
      </c>
      <c r="C1320" s="25" t="s">
        <v>377</v>
      </c>
      <c r="D1320" s="25" t="s">
        <v>586</v>
      </c>
      <c r="E1320" s="157" t="s">
        <v>561</v>
      </c>
      <c r="F1320" s="157"/>
      <c r="G1320" s="26" t="s">
        <v>562</v>
      </c>
      <c r="H1320" s="18">
        <v>0.5</v>
      </c>
      <c r="I1320" s="28">
        <v>19.86</v>
      </c>
      <c r="J1320" s="28">
        <v>9.93</v>
      </c>
    </row>
    <row r="1321" spans="1:10" ht="24" customHeight="1" x14ac:dyDescent="0.2">
      <c r="A1321" s="25" t="s">
        <v>558</v>
      </c>
      <c r="B1321" s="27" t="s">
        <v>663</v>
      </c>
      <c r="C1321" s="25" t="s">
        <v>377</v>
      </c>
      <c r="D1321" s="25" t="s">
        <v>664</v>
      </c>
      <c r="E1321" s="157" t="s">
        <v>561</v>
      </c>
      <c r="F1321" s="157"/>
      <c r="G1321" s="26" t="s">
        <v>562</v>
      </c>
      <c r="H1321" s="18">
        <v>5</v>
      </c>
      <c r="I1321" s="28">
        <v>16.57</v>
      </c>
      <c r="J1321" s="28">
        <v>82.85</v>
      </c>
    </row>
    <row r="1322" spans="1:10" ht="38.25" x14ac:dyDescent="0.2">
      <c r="A1322" s="25" t="s">
        <v>558</v>
      </c>
      <c r="B1322" s="27" t="s">
        <v>595</v>
      </c>
      <c r="C1322" s="25" t="s">
        <v>377</v>
      </c>
      <c r="D1322" s="25" t="s">
        <v>596</v>
      </c>
      <c r="E1322" s="157" t="s">
        <v>561</v>
      </c>
      <c r="F1322" s="157"/>
      <c r="G1322" s="26" t="s">
        <v>562</v>
      </c>
      <c r="H1322" s="18">
        <v>8.1999999999999993</v>
      </c>
      <c r="I1322" s="28">
        <v>13.62</v>
      </c>
      <c r="J1322" s="28">
        <v>111.684</v>
      </c>
    </row>
    <row r="1323" spans="1:10" ht="14.25" customHeight="1" x14ac:dyDescent="0.2">
      <c r="A1323" s="25" t="s">
        <v>558</v>
      </c>
      <c r="B1323" s="27" t="s">
        <v>565</v>
      </c>
      <c r="C1323" s="25" t="s">
        <v>377</v>
      </c>
      <c r="D1323" s="25" t="s">
        <v>566</v>
      </c>
      <c r="E1323" s="157" t="s">
        <v>567</v>
      </c>
      <c r="F1323" s="157"/>
      <c r="G1323" s="26" t="s">
        <v>70</v>
      </c>
      <c r="H1323" s="18">
        <v>253.44</v>
      </c>
      <c r="I1323" s="28">
        <v>0.39</v>
      </c>
      <c r="J1323" s="28">
        <v>98.8416</v>
      </c>
    </row>
    <row r="1324" spans="1:10" ht="30" customHeight="1" x14ac:dyDescent="0.2">
      <c r="A1324" s="25" t="s">
        <v>558</v>
      </c>
      <c r="B1324" s="27" t="s">
        <v>568</v>
      </c>
      <c r="C1324" s="25" t="s">
        <v>377</v>
      </c>
      <c r="D1324" s="25" t="s">
        <v>569</v>
      </c>
      <c r="E1324" s="157" t="s">
        <v>567</v>
      </c>
      <c r="F1324" s="157"/>
      <c r="G1324" s="26" t="s">
        <v>34</v>
      </c>
      <c r="H1324" s="18">
        <v>0.46</v>
      </c>
      <c r="I1324" s="28">
        <v>96.57</v>
      </c>
      <c r="J1324" s="28">
        <v>44.422199999999997</v>
      </c>
    </row>
    <row r="1325" spans="1:10" ht="0.95" customHeight="1" x14ac:dyDescent="0.2">
      <c r="A1325" s="25" t="s">
        <v>558</v>
      </c>
      <c r="B1325" s="27" t="s">
        <v>698</v>
      </c>
      <c r="C1325" s="25" t="s">
        <v>377</v>
      </c>
      <c r="D1325" s="25" t="s">
        <v>699</v>
      </c>
      <c r="E1325" s="157" t="s">
        <v>567</v>
      </c>
      <c r="F1325" s="157"/>
      <c r="G1325" s="26" t="s">
        <v>34</v>
      </c>
      <c r="H1325" s="18">
        <v>0.64300000000000002</v>
      </c>
      <c r="I1325" s="28">
        <v>75.5</v>
      </c>
      <c r="J1325" s="28">
        <v>48.546500000000002</v>
      </c>
    </row>
    <row r="1326" spans="1:10" ht="18" customHeight="1" x14ac:dyDescent="0.2">
      <c r="A1326" s="25" t="s">
        <v>558</v>
      </c>
      <c r="B1326" s="27" t="s">
        <v>1019</v>
      </c>
      <c r="C1326" s="25" t="s">
        <v>377</v>
      </c>
      <c r="D1326" s="25" t="s">
        <v>1020</v>
      </c>
      <c r="E1326" s="157" t="s">
        <v>567</v>
      </c>
      <c r="F1326" s="157"/>
      <c r="G1326" s="26" t="s">
        <v>167</v>
      </c>
      <c r="H1326" s="18">
        <v>1</v>
      </c>
      <c r="I1326" s="28">
        <v>1096.5899999999999</v>
      </c>
      <c r="J1326" s="28">
        <v>1096.5899999999999</v>
      </c>
    </row>
    <row r="1327" spans="1:10" ht="24" customHeight="1" x14ac:dyDescent="0.2">
      <c r="A1327" s="25" t="s">
        <v>558</v>
      </c>
      <c r="B1327" s="27" t="s">
        <v>704</v>
      </c>
      <c r="C1327" s="25" t="s">
        <v>377</v>
      </c>
      <c r="D1327" s="25" t="s">
        <v>705</v>
      </c>
      <c r="E1327" s="157" t="s">
        <v>567</v>
      </c>
      <c r="F1327" s="157"/>
      <c r="G1327" s="26" t="s">
        <v>562</v>
      </c>
      <c r="H1327" s="18">
        <v>0.38</v>
      </c>
      <c r="I1327" s="28">
        <v>18.11</v>
      </c>
      <c r="J1327" s="28">
        <v>6.8818000000000001</v>
      </c>
    </row>
    <row r="1328" spans="1:10" ht="24" customHeight="1" x14ac:dyDescent="0.2">
      <c r="A1328" s="25" t="s">
        <v>558</v>
      </c>
      <c r="B1328" s="27" t="s">
        <v>1021</v>
      </c>
      <c r="C1328" s="25" t="s">
        <v>377</v>
      </c>
      <c r="D1328" s="25" t="s">
        <v>1022</v>
      </c>
      <c r="E1328" s="157" t="s">
        <v>567</v>
      </c>
      <c r="F1328" s="157"/>
      <c r="G1328" s="26" t="s">
        <v>562</v>
      </c>
      <c r="H1328" s="18">
        <v>1</v>
      </c>
      <c r="I1328" s="28">
        <v>147.06</v>
      </c>
      <c r="J1328" s="28">
        <v>147.06</v>
      </c>
    </row>
    <row r="1329" spans="1:10" ht="24" customHeight="1" x14ac:dyDescent="0.2">
      <c r="A1329" s="35"/>
      <c r="B1329" s="35"/>
      <c r="C1329" s="35"/>
      <c r="D1329" s="35"/>
      <c r="E1329" s="35" t="s">
        <v>576</v>
      </c>
      <c r="F1329" s="20">
        <v>204.46</v>
      </c>
      <c r="G1329" s="35" t="s">
        <v>577</v>
      </c>
      <c r="H1329" s="20">
        <v>0</v>
      </c>
      <c r="I1329" s="35" t="s">
        <v>578</v>
      </c>
      <c r="J1329" s="20">
        <v>204.46</v>
      </c>
    </row>
    <row r="1330" spans="1:10" ht="24" customHeight="1" x14ac:dyDescent="0.2">
      <c r="A1330" s="35"/>
      <c r="B1330" s="35"/>
      <c r="C1330" s="35"/>
      <c r="D1330" s="35"/>
      <c r="E1330" s="35" t="s">
        <v>579</v>
      </c>
      <c r="F1330" s="20">
        <v>474.61064199999998</v>
      </c>
      <c r="G1330" s="35"/>
      <c r="H1330" s="158" t="s">
        <v>580</v>
      </c>
      <c r="I1330" s="158"/>
      <c r="J1330" s="20">
        <v>2121.42</v>
      </c>
    </row>
    <row r="1331" spans="1:10" ht="15" thickBot="1" x14ac:dyDescent="0.25">
      <c r="A1331" s="33"/>
      <c r="B1331" s="33"/>
      <c r="C1331" s="33"/>
      <c r="D1331" s="33"/>
      <c r="E1331" s="33"/>
      <c r="F1331" s="33"/>
      <c r="G1331" s="33" t="s">
        <v>581</v>
      </c>
      <c r="H1331" s="19">
        <v>3</v>
      </c>
      <c r="I1331" s="33" t="s">
        <v>582</v>
      </c>
      <c r="J1331" s="36">
        <v>6364.26</v>
      </c>
    </row>
    <row r="1332" spans="1:10" ht="14.25" customHeight="1" thickTop="1" x14ac:dyDescent="0.2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</row>
    <row r="1333" spans="1:10" ht="30" customHeight="1" x14ac:dyDescent="0.2">
      <c r="A1333" s="10" t="s">
        <v>278</v>
      </c>
      <c r="B1333" s="11" t="s">
        <v>371</v>
      </c>
      <c r="C1333" s="10" t="s">
        <v>372</v>
      </c>
      <c r="D1333" s="10" t="s">
        <v>1</v>
      </c>
      <c r="E1333" s="160" t="s">
        <v>556</v>
      </c>
      <c r="F1333" s="160"/>
      <c r="G1333" s="9" t="s">
        <v>2</v>
      </c>
      <c r="H1333" s="11" t="s">
        <v>3</v>
      </c>
      <c r="I1333" s="11" t="s">
        <v>373</v>
      </c>
      <c r="J1333" s="11" t="s">
        <v>375</v>
      </c>
    </row>
    <row r="1334" spans="1:10" ht="0.95" customHeight="1" x14ac:dyDescent="0.2">
      <c r="A1334" s="29" t="s">
        <v>557</v>
      </c>
      <c r="B1334" s="31" t="s">
        <v>504</v>
      </c>
      <c r="C1334" s="29" t="s">
        <v>382</v>
      </c>
      <c r="D1334" s="29" t="s">
        <v>277</v>
      </c>
      <c r="E1334" s="161" t="s">
        <v>958</v>
      </c>
      <c r="F1334" s="161"/>
      <c r="G1334" s="30" t="s">
        <v>151</v>
      </c>
      <c r="H1334" s="15">
        <v>1</v>
      </c>
      <c r="I1334" s="32">
        <v>31.63</v>
      </c>
      <c r="J1334" s="32">
        <v>31.63</v>
      </c>
    </row>
    <row r="1335" spans="1:10" ht="18" customHeight="1" x14ac:dyDescent="0.2">
      <c r="A1335" s="21" t="s">
        <v>602</v>
      </c>
      <c r="B1335" s="23" t="s">
        <v>961</v>
      </c>
      <c r="C1335" s="21" t="s">
        <v>382</v>
      </c>
      <c r="D1335" s="21" t="s">
        <v>962</v>
      </c>
      <c r="E1335" s="162" t="s">
        <v>605</v>
      </c>
      <c r="F1335" s="162"/>
      <c r="G1335" s="22" t="s">
        <v>23</v>
      </c>
      <c r="H1335" s="17">
        <v>0.35</v>
      </c>
      <c r="I1335" s="24">
        <v>23.28</v>
      </c>
      <c r="J1335" s="24">
        <v>8.1479999999999997</v>
      </c>
    </row>
    <row r="1336" spans="1:10" ht="24" customHeight="1" x14ac:dyDescent="0.2">
      <c r="A1336" s="21" t="s">
        <v>602</v>
      </c>
      <c r="B1336" s="23" t="s">
        <v>696</v>
      </c>
      <c r="C1336" s="21" t="s">
        <v>382</v>
      </c>
      <c r="D1336" s="21" t="s">
        <v>697</v>
      </c>
      <c r="E1336" s="162" t="s">
        <v>605</v>
      </c>
      <c r="F1336" s="162"/>
      <c r="G1336" s="22" t="s">
        <v>23</v>
      </c>
      <c r="H1336" s="17">
        <v>0.35</v>
      </c>
      <c r="I1336" s="24">
        <v>18.04</v>
      </c>
      <c r="J1336" s="24">
        <v>6.3140000000000001</v>
      </c>
    </row>
    <row r="1337" spans="1:10" ht="24" customHeight="1" x14ac:dyDescent="0.2">
      <c r="A1337" s="25" t="s">
        <v>558</v>
      </c>
      <c r="B1337" s="27" t="s">
        <v>1023</v>
      </c>
      <c r="C1337" s="25" t="s">
        <v>382</v>
      </c>
      <c r="D1337" s="25" t="s">
        <v>1024</v>
      </c>
      <c r="E1337" s="157" t="s">
        <v>567</v>
      </c>
      <c r="F1337" s="157"/>
      <c r="G1337" s="26" t="s">
        <v>151</v>
      </c>
      <c r="H1337" s="18">
        <v>1</v>
      </c>
      <c r="I1337" s="28">
        <v>17.170000000000002</v>
      </c>
      <c r="J1337" s="28">
        <v>17.170000000000002</v>
      </c>
    </row>
    <row r="1338" spans="1:10" ht="24" customHeight="1" x14ac:dyDescent="0.2">
      <c r="A1338" s="35"/>
      <c r="B1338" s="35"/>
      <c r="C1338" s="35"/>
      <c r="D1338" s="35"/>
      <c r="E1338" s="35" t="s">
        <v>576</v>
      </c>
      <c r="F1338" s="20">
        <v>10.85</v>
      </c>
      <c r="G1338" s="35" t="s">
        <v>577</v>
      </c>
      <c r="H1338" s="20">
        <v>0</v>
      </c>
      <c r="I1338" s="35" t="s">
        <v>578</v>
      </c>
      <c r="J1338" s="20">
        <v>10.85</v>
      </c>
    </row>
    <row r="1339" spans="1:10" ht="24" customHeight="1" x14ac:dyDescent="0.2">
      <c r="A1339" s="35"/>
      <c r="B1339" s="35"/>
      <c r="C1339" s="35"/>
      <c r="D1339" s="35"/>
      <c r="E1339" s="35" t="s">
        <v>579</v>
      </c>
      <c r="F1339" s="20">
        <v>9.1157660000000007</v>
      </c>
      <c r="G1339" s="35"/>
      <c r="H1339" s="158" t="s">
        <v>580</v>
      </c>
      <c r="I1339" s="158"/>
      <c r="J1339" s="20">
        <v>40.75</v>
      </c>
    </row>
    <row r="1340" spans="1:10" ht="36" customHeight="1" thickBot="1" x14ac:dyDescent="0.25">
      <c r="A1340" s="33"/>
      <c r="B1340" s="33"/>
      <c r="C1340" s="33"/>
      <c r="D1340" s="33"/>
      <c r="E1340" s="33"/>
      <c r="F1340" s="33"/>
      <c r="G1340" s="33" t="s">
        <v>581</v>
      </c>
      <c r="H1340" s="19">
        <v>3</v>
      </c>
      <c r="I1340" s="33" t="s">
        <v>582</v>
      </c>
      <c r="J1340" s="36">
        <v>122.25</v>
      </c>
    </row>
    <row r="1341" spans="1:10" ht="14.25" customHeight="1" thickTop="1" x14ac:dyDescent="0.2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</row>
    <row r="1342" spans="1:10" ht="14.25" customHeight="1" x14ac:dyDescent="0.2">
      <c r="A1342" s="10" t="s">
        <v>281</v>
      </c>
      <c r="B1342" s="11" t="s">
        <v>371</v>
      </c>
      <c r="C1342" s="10" t="s">
        <v>372</v>
      </c>
      <c r="D1342" s="10" t="s">
        <v>1</v>
      </c>
      <c r="E1342" s="160" t="s">
        <v>556</v>
      </c>
      <c r="F1342" s="160"/>
      <c r="G1342" s="9" t="s">
        <v>2</v>
      </c>
      <c r="H1342" s="11" t="s">
        <v>3</v>
      </c>
      <c r="I1342" s="11" t="s">
        <v>373</v>
      </c>
      <c r="J1342" s="11" t="s">
        <v>375</v>
      </c>
    </row>
    <row r="1343" spans="1:10" ht="30" customHeight="1" x14ac:dyDescent="0.2">
      <c r="A1343" s="29" t="s">
        <v>557</v>
      </c>
      <c r="B1343" s="31" t="s">
        <v>505</v>
      </c>
      <c r="C1343" s="29" t="s">
        <v>506</v>
      </c>
      <c r="D1343" s="29" t="s">
        <v>279</v>
      </c>
      <c r="E1343" s="161">
        <v>7</v>
      </c>
      <c r="F1343" s="161"/>
      <c r="G1343" s="30" t="s">
        <v>280</v>
      </c>
      <c r="H1343" s="15">
        <v>1</v>
      </c>
      <c r="I1343" s="32">
        <v>107.11</v>
      </c>
      <c r="J1343" s="32">
        <v>107.11</v>
      </c>
    </row>
    <row r="1344" spans="1:10" ht="0.95" customHeight="1" x14ac:dyDescent="0.2">
      <c r="A1344" s="25" t="s">
        <v>558</v>
      </c>
      <c r="B1344" s="27" t="s">
        <v>1025</v>
      </c>
      <c r="C1344" s="25" t="s">
        <v>506</v>
      </c>
      <c r="D1344" s="25" t="s">
        <v>279</v>
      </c>
      <c r="E1344" s="157" t="s">
        <v>567</v>
      </c>
      <c r="F1344" s="157"/>
      <c r="G1344" s="26" t="s">
        <v>167</v>
      </c>
      <c r="H1344" s="18">
        <v>1</v>
      </c>
      <c r="I1344" s="28">
        <v>101.43</v>
      </c>
      <c r="J1344" s="28">
        <v>101.43</v>
      </c>
    </row>
    <row r="1345" spans="1:10" ht="18" customHeight="1" x14ac:dyDescent="0.2">
      <c r="A1345" s="25" t="s">
        <v>558</v>
      </c>
      <c r="B1345" s="27" t="s">
        <v>1026</v>
      </c>
      <c r="C1345" s="25" t="s">
        <v>506</v>
      </c>
      <c r="D1345" s="25" t="s">
        <v>838</v>
      </c>
      <c r="E1345" s="157" t="s">
        <v>561</v>
      </c>
      <c r="F1345" s="157"/>
      <c r="G1345" s="26" t="s">
        <v>562</v>
      </c>
      <c r="H1345" s="18">
        <v>0.25</v>
      </c>
      <c r="I1345" s="28">
        <v>8.75</v>
      </c>
      <c r="J1345" s="28">
        <v>2.1875</v>
      </c>
    </row>
    <row r="1346" spans="1:10" ht="24" customHeight="1" x14ac:dyDescent="0.2">
      <c r="A1346" s="25" t="s">
        <v>558</v>
      </c>
      <c r="B1346" s="27" t="s">
        <v>1027</v>
      </c>
      <c r="C1346" s="25" t="s">
        <v>506</v>
      </c>
      <c r="D1346" s="25" t="s">
        <v>946</v>
      </c>
      <c r="E1346" s="157" t="s">
        <v>561</v>
      </c>
      <c r="F1346" s="157"/>
      <c r="G1346" s="26" t="s">
        <v>562</v>
      </c>
      <c r="H1346" s="18">
        <v>0.25</v>
      </c>
      <c r="I1346" s="28">
        <v>13.95</v>
      </c>
      <c r="J1346" s="28">
        <v>3.4874999999999998</v>
      </c>
    </row>
    <row r="1347" spans="1:10" ht="24" customHeight="1" x14ac:dyDescent="0.2">
      <c r="A1347" s="35"/>
      <c r="B1347" s="35"/>
      <c r="C1347" s="35"/>
      <c r="D1347" s="35"/>
      <c r="E1347" s="35" t="s">
        <v>576</v>
      </c>
      <c r="F1347" s="20">
        <v>5.68</v>
      </c>
      <c r="G1347" s="35" t="s">
        <v>577</v>
      </c>
      <c r="H1347" s="20">
        <v>0</v>
      </c>
      <c r="I1347" s="35" t="s">
        <v>578</v>
      </c>
      <c r="J1347" s="20">
        <v>5.68</v>
      </c>
    </row>
    <row r="1348" spans="1:10" ht="24" customHeight="1" x14ac:dyDescent="0.2">
      <c r="A1348" s="35"/>
      <c r="B1348" s="35"/>
      <c r="C1348" s="35"/>
      <c r="D1348" s="35"/>
      <c r="E1348" s="35" t="s">
        <v>579</v>
      </c>
      <c r="F1348" s="20">
        <v>30.869102000000002</v>
      </c>
      <c r="G1348" s="35"/>
      <c r="H1348" s="158" t="s">
        <v>580</v>
      </c>
      <c r="I1348" s="158"/>
      <c r="J1348" s="20">
        <v>137.97999999999999</v>
      </c>
    </row>
    <row r="1349" spans="1:10" ht="24" customHeight="1" thickBot="1" x14ac:dyDescent="0.25">
      <c r="A1349" s="33"/>
      <c r="B1349" s="33"/>
      <c r="C1349" s="33"/>
      <c r="D1349" s="33"/>
      <c r="E1349" s="33"/>
      <c r="F1349" s="33"/>
      <c r="G1349" s="33" t="s">
        <v>581</v>
      </c>
      <c r="H1349" s="19">
        <v>3</v>
      </c>
      <c r="I1349" s="33" t="s">
        <v>582</v>
      </c>
      <c r="J1349" s="36">
        <v>413.94</v>
      </c>
    </row>
    <row r="1350" spans="1:10" ht="14.25" customHeight="1" thickTop="1" x14ac:dyDescent="0.2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</row>
    <row r="1351" spans="1:10" ht="14.25" customHeight="1" x14ac:dyDescent="0.2">
      <c r="A1351" s="10" t="s">
        <v>283</v>
      </c>
      <c r="B1351" s="11" t="s">
        <v>371</v>
      </c>
      <c r="C1351" s="10" t="s">
        <v>372</v>
      </c>
      <c r="D1351" s="10" t="s">
        <v>1</v>
      </c>
      <c r="E1351" s="160" t="s">
        <v>556</v>
      </c>
      <c r="F1351" s="160"/>
      <c r="G1351" s="9" t="s">
        <v>2</v>
      </c>
      <c r="H1351" s="11" t="s">
        <v>3</v>
      </c>
      <c r="I1351" s="11" t="s">
        <v>373</v>
      </c>
      <c r="J1351" s="11" t="s">
        <v>375</v>
      </c>
    </row>
    <row r="1352" spans="1:10" ht="30" customHeight="1" x14ac:dyDescent="0.2">
      <c r="A1352" s="29" t="s">
        <v>557</v>
      </c>
      <c r="B1352" s="31" t="s">
        <v>507</v>
      </c>
      <c r="C1352" s="29" t="s">
        <v>377</v>
      </c>
      <c r="D1352" s="29" t="s">
        <v>282</v>
      </c>
      <c r="E1352" s="161">
        <v>39.1</v>
      </c>
      <c r="F1352" s="161"/>
      <c r="G1352" s="30" t="s">
        <v>167</v>
      </c>
      <c r="H1352" s="15">
        <v>1</v>
      </c>
      <c r="I1352" s="32">
        <v>8.91</v>
      </c>
      <c r="J1352" s="32">
        <v>8.91</v>
      </c>
    </row>
    <row r="1353" spans="1:10" ht="0.95" customHeight="1" x14ac:dyDescent="0.2">
      <c r="A1353" s="25" t="s">
        <v>558</v>
      </c>
      <c r="B1353" s="27" t="s">
        <v>585</v>
      </c>
      <c r="C1353" s="25" t="s">
        <v>377</v>
      </c>
      <c r="D1353" s="25" t="s">
        <v>586</v>
      </c>
      <c r="E1353" s="157" t="s">
        <v>561</v>
      </c>
      <c r="F1353" s="157"/>
      <c r="G1353" s="26" t="s">
        <v>562</v>
      </c>
      <c r="H1353" s="18">
        <v>0.15</v>
      </c>
      <c r="I1353" s="28">
        <v>19.86</v>
      </c>
      <c r="J1353" s="28">
        <v>2.9790000000000001</v>
      </c>
    </row>
    <row r="1354" spans="1:10" ht="18" customHeight="1" x14ac:dyDescent="0.2">
      <c r="A1354" s="25" t="s">
        <v>558</v>
      </c>
      <c r="B1354" s="27" t="s">
        <v>587</v>
      </c>
      <c r="C1354" s="25" t="s">
        <v>377</v>
      </c>
      <c r="D1354" s="25" t="s">
        <v>588</v>
      </c>
      <c r="E1354" s="157" t="s">
        <v>561</v>
      </c>
      <c r="F1354" s="157"/>
      <c r="G1354" s="26" t="s">
        <v>562</v>
      </c>
      <c r="H1354" s="18">
        <v>0.15</v>
      </c>
      <c r="I1354" s="28">
        <v>13.62</v>
      </c>
      <c r="J1354" s="28">
        <v>2.0430000000000001</v>
      </c>
    </row>
    <row r="1355" spans="1:10" ht="24" customHeight="1" x14ac:dyDescent="0.2">
      <c r="A1355" s="25" t="s">
        <v>558</v>
      </c>
      <c r="B1355" s="27" t="s">
        <v>1028</v>
      </c>
      <c r="C1355" s="25" t="s">
        <v>377</v>
      </c>
      <c r="D1355" s="25" t="s">
        <v>1029</v>
      </c>
      <c r="E1355" s="157" t="s">
        <v>567</v>
      </c>
      <c r="F1355" s="157"/>
      <c r="G1355" s="26" t="s">
        <v>167</v>
      </c>
      <c r="H1355" s="18">
        <v>1</v>
      </c>
      <c r="I1355" s="28">
        <v>3.89</v>
      </c>
      <c r="J1355" s="28">
        <v>3.89</v>
      </c>
    </row>
    <row r="1356" spans="1:10" ht="24" customHeight="1" x14ac:dyDescent="0.2">
      <c r="A1356" s="35"/>
      <c r="B1356" s="35"/>
      <c r="C1356" s="35"/>
      <c r="D1356" s="35"/>
      <c r="E1356" s="35" t="s">
        <v>576</v>
      </c>
      <c r="F1356" s="20">
        <v>5.0199999999999996</v>
      </c>
      <c r="G1356" s="35" t="s">
        <v>577</v>
      </c>
      <c r="H1356" s="20">
        <v>0</v>
      </c>
      <c r="I1356" s="35" t="s">
        <v>578</v>
      </c>
      <c r="J1356" s="20">
        <v>5.0199999999999996</v>
      </c>
    </row>
    <row r="1357" spans="1:10" ht="24" customHeight="1" x14ac:dyDescent="0.2">
      <c r="A1357" s="35"/>
      <c r="B1357" s="35"/>
      <c r="C1357" s="35"/>
      <c r="D1357" s="35"/>
      <c r="E1357" s="35" t="s">
        <v>579</v>
      </c>
      <c r="F1357" s="20">
        <v>2.5678619999999999</v>
      </c>
      <c r="G1357" s="35"/>
      <c r="H1357" s="158" t="s">
        <v>580</v>
      </c>
      <c r="I1357" s="158"/>
      <c r="J1357" s="20">
        <v>11.48</v>
      </c>
    </row>
    <row r="1358" spans="1:10" ht="36" customHeight="1" thickBot="1" x14ac:dyDescent="0.25">
      <c r="A1358" s="33"/>
      <c r="B1358" s="33"/>
      <c r="C1358" s="33"/>
      <c r="D1358" s="33"/>
      <c r="E1358" s="33"/>
      <c r="F1358" s="33"/>
      <c r="G1358" s="33" t="s">
        <v>581</v>
      </c>
      <c r="H1358" s="19">
        <v>13</v>
      </c>
      <c r="I1358" s="33" t="s">
        <v>582</v>
      </c>
      <c r="J1358" s="36">
        <v>149.24</v>
      </c>
    </row>
    <row r="1359" spans="1:10" ht="15" thickTop="1" x14ac:dyDescent="0.2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</row>
    <row r="1360" spans="1:10" ht="14.25" customHeight="1" x14ac:dyDescent="0.2">
      <c r="A1360" s="10" t="s">
        <v>285</v>
      </c>
      <c r="B1360" s="11" t="s">
        <v>371</v>
      </c>
      <c r="C1360" s="10" t="s">
        <v>372</v>
      </c>
      <c r="D1360" s="10" t="s">
        <v>1</v>
      </c>
      <c r="E1360" s="160" t="s">
        <v>556</v>
      </c>
      <c r="F1360" s="160"/>
      <c r="G1360" s="9" t="s">
        <v>2</v>
      </c>
      <c r="H1360" s="11" t="s">
        <v>3</v>
      </c>
      <c r="I1360" s="11" t="s">
        <v>373</v>
      </c>
      <c r="J1360" s="11" t="s">
        <v>375</v>
      </c>
    </row>
    <row r="1361" spans="1:10" ht="30" customHeight="1" x14ac:dyDescent="0.2">
      <c r="A1361" s="29" t="s">
        <v>557</v>
      </c>
      <c r="B1361" s="31" t="s">
        <v>508</v>
      </c>
      <c r="C1361" s="29" t="s">
        <v>448</v>
      </c>
      <c r="D1361" s="29" t="s">
        <v>284</v>
      </c>
      <c r="E1361" s="161" t="s">
        <v>1030</v>
      </c>
      <c r="F1361" s="161"/>
      <c r="G1361" s="30" t="s">
        <v>167</v>
      </c>
      <c r="H1361" s="15">
        <v>1</v>
      </c>
      <c r="I1361" s="32">
        <v>1.69</v>
      </c>
      <c r="J1361" s="32">
        <v>1.69</v>
      </c>
    </row>
    <row r="1362" spans="1:10" ht="0.95" customHeight="1" x14ac:dyDescent="0.2">
      <c r="A1362" s="21" t="s">
        <v>602</v>
      </c>
      <c r="B1362" s="23" t="s">
        <v>941</v>
      </c>
      <c r="C1362" s="21" t="s">
        <v>448</v>
      </c>
      <c r="D1362" s="21" t="s">
        <v>942</v>
      </c>
      <c r="E1362" s="162" t="s">
        <v>846</v>
      </c>
      <c r="F1362" s="162"/>
      <c r="G1362" s="22" t="s">
        <v>562</v>
      </c>
      <c r="H1362" s="17">
        <v>0.04</v>
      </c>
      <c r="I1362" s="24">
        <v>2.86</v>
      </c>
      <c r="J1362" s="24">
        <v>0.1144</v>
      </c>
    </row>
    <row r="1363" spans="1:10" ht="18" customHeight="1" x14ac:dyDescent="0.2">
      <c r="A1363" s="25" t="s">
        <v>558</v>
      </c>
      <c r="B1363" s="27" t="s">
        <v>1031</v>
      </c>
      <c r="C1363" s="25" t="s">
        <v>448</v>
      </c>
      <c r="D1363" s="25" t="s">
        <v>1032</v>
      </c>
      <c r="E1363" s="157" t="s">
        <v>1033</v>
      </c>
      <c r="F1363" s="157"/>
      <c r="G1363" s="26" t="s">
        <v>562</v>
      </c>
      <c r="H1363" s="18">
        <v>3.3000000000000002E-2</v>
      </c>
      <c r="I1363" s="28">
        <v>2.14</v>
      </c>
      <c r="J1363" s="28">
        <v>7.0620000000000002E-2</v>
      </c>
    </row>
    <row r="1364" spans="1:10" ht="24" customHeight="1" x14ac:dyDescent="0.2">
      <c r="A1364" s="25" t="s">
        <v>558</v>
      </c>
      <c r="B1364" s="27" t="s">
        <v>945</v>
      </c>
      <c r="C1364" s="25" t="s">
        <v>382</v>
      </c>
      <c r="D1364" s="25" t="s">
        <v>946</v>
      </c>
      <c r="E1364" s="157" t="s">
        <v>561</v>
      </c>
      <c r="F1364" s="157"/>
      <c r="G1364" s="26" t="s">
        <v>23</v>
      </c>
      <c r="H1364" s="18">
        <v>0.04</v>
      </c>
      <c r="I1364" s="28">
        <v>17.63</v>
      </c>
      <c r="J1364" s="28">
        <v>0.70520000000000005</v>
      </c>
    </row>
    <row r="1365" spans="1:10" ht="24" customHeight="1" x14ac:dyDescent="0.2">
      <c r="A1365" s="25" t="s">
        <v>558</v>
      </c>
      <c r="B1365" s="27" t="s">
        <v>1034</v>
      </c>
      <c r="C1365" s="25" t="s">
        <v>382</v>
      </c>
      <c r="D1365" s="25" t="s">
        <v>1035</v>
      </c>
      <c r="E1365" s="157" t="s">
        <v>567</v>
      </c>
      <c r="F1365" s="157"/>
      <c r="G1365" s="26" t="s">
        <v>151</v>
      </c>
      <c r="H1365" s="18">
        <v>1</v>
      </c>
      <c r="I1365" s="28">
        <v>0.8</v>
      </c>
      <c r="J1365" s="28">
        <v>0.8</v>
      </c>
    </row>
    <row r="1366" spans="1:10" ht="24" customHeight="1" x14ac:dyDescent="0.2">
      <c r="A1366" s="35"/>
      <c r="B1366" s="35"/>
      <c r="C1366" s="35"/>
      <c r="D1366" s="35"/>
      <c r="E1366" s="35" t="s">
        <v>576</v>
      </c>
      <c r="F1366" s="20">
        <v>0.71</v>
      </c>
      <c r="G1366" s="35" t="s">
        <v>577</v>
      </c>
      <c r="H1366" s="20">
        <v>0</v>
      </c>
      <c r="I1366" s="35" t="s">
        <v>578</v>
      </c>
      <c r="J1366" s="20">
        <v>0.71</v>
      </c>
    </row>
    <row r="1367" spans="1:10" ht="24" customHeight="1" x14ac:dyDescent="0.2">
      <c r="A1367" s="35"/>
      <c r="B1367" s="35"/>
      <c r="C1367" s="35"/>
      <c r="D1367" s="35"/>
      <c r="E1367" s="35" t="s">
        <v>579</v>
      </c>
      <c r="F1367" s="20">
        <v>0.48705799999999999</v>
      </c>
      <c r="G1367" s="35"/>
      <c r="H1367" s="158" t="s">
        <v>580</v>
      </c>
      <c r="I1367" s="158"/>
      <c r="J1367" s="20">
        <v>2.1800000000000002</v>
      </c>
    </row>
    <row r="1368" spans="1:10" ht="15" thickBot="1" x14ac:dyDescent="0.25">
      <c r="A1368" s="33"/>
      <c r="B1368" s="33"/>
      <c r="C1368" s="33"/>
      <c r="D1368" s="33"/>
      <c r="E1368" s="33"/>
      <c r="F1368" s="33"/>
      <c r="G1368" s="33" t="s">
        <v>581</v>
      </c>
      <c r="H1368" s="19">
        <v>8</v>
      </c>
      <c r="I1368" s="33" t="s">
        <v>582</v>
      </c>
      <c r="J1368" s="36">
        <v>17.440000000000001</v>
      </c>
    </row>
    <row r="1369" spans="1:10" ht="14.25" customHeight="1" thickTop="1" x14ac:dyDescent="0.2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</row>
    <row r="1370" spans="1:10" ht="30" customHeight="1" x14ac:dyDescent="0.2">
      <c r="A1370" s="10" t="s">
        <v>287</v>
      </c>
      <c r="B1370" s="11" t="s">
        <v>371</v>
      </c>
      <c r="C1370" s="10" t="s">
        <v>372</v>
      </c>
      <c r="D1370" s="10" t="s">
        <v>1</v>
      </c>
      <c r="E1370" s="160" t="s">
        <v>556</v>
      </c>
      <c r="F1370" s="160"/>
      <c r="G1370" s="9" t="s">
        <v>2</v>
      </c>
      <c r="H1370" s="11" t="s">
        <v>3</v>
      </c>
      <c r="I1370" s="11" t="s">
        <v>373</v>
      </c>
      <c r="J1370" s="11" t="s">
        <v>375</v>
      </c>
    </row>
    <row r="1371" spans="1:10" ht="0.95" customHeight="1" x14ac:dyDescent="0.2">
      <c r="A1371" s="29" t="s">
        <v>557</v>
      </c>
      <c r="B1371" s="31" t="s">
        <v>509</v>
      </c>
      <c r="C1371" s="29" t="s">
        <v>377</v>
      </c>
      <c r="D1371" s="29" t="s">
        <v>286</v>
      </c>
      <c r="E1371" s="161">
        <v>38.07</v>
      </c>
      <c r="F1371" s="161"/>
      <c r="G1371" s="30" t="s">
        <v>75</v>
      </c>
      <c r="H1371" s="15">
        <v>1</v>
      </c>
      <c r="I1371" s="32">
        <v>7.24</v>
      </c>
      <c r="J1371" s="32">
        <v>7.24</v>
      </c>
    </row>
    <row r="1372" spans="1:10" ht="24" customHeight="1" x14ac:dyDescent="0.2">
      <c r="A1372" s="25" t="s">
        <v>558</v>
      </c>
      <c r="B1372" s="27" t="s">
        <v>585</v>
      </c>
      <c r="C1372" s="25" t="s">
        <v>377</v>
      </c>
      <c r="D1372" s="25" t="s">
        <v>586</v>
      </c>
      <c r="E1372" s="157" t="s">
        <v>561</v>
      </c>
      <c r="F1372" s="157"/>
      <c r="G1372" s="26" t="s">
        <v>562</v>
      </c>
      <c r="H1372" s="18">
        <v>0.1</v>
      </c>
      <c r="I1372" s="28">
        <v>19.86</v>
      </c>
      <c r="J1372" s="28">
        <v>1.986</v>
      </c>
    </row>
    <row r="1373" spans="1:10" ht="24" customHeight="1" x14ac:dyDescent="0.2">
      <c r="A1373" s="25" t="s">
        <v>558</v>
      </c>
      <c r="B1373" s="27" t="s">
        <v>587</v>
      </c>
      <c r="C1373" s="25" t="s">
        <v>377</v>
      </c>
      <c r="D1373" s="25" t="s">
        <v>588</v>
      </c>
      <c r="E1373" s="157" t="s">
        <v>561</v>
      </c>
      <c r="F1373" s="157"/>
      <c r="G1373" s="26" t="s">
        <v>562</v>
      </c>
      <c r="H1373" s="18">
        <v>0.2</v>
      </c>
      <c r="I1373" s="28">
        <v>13.62</v>
      </c>
      <c r="J1373" s="28">
        <v>2.7240000000000002</v>
      </c>
    </row>
    <row r="1374" spans="1:10" ht="18" customHeight="1" x14ac:dyDescent="0.2">
      <c r="A1374" s="25" t="s">
        <v>558</v>
      </c>
      <c r="B1374" s="27" t="s">
        <v>1036</v>
      </c>
      <c r="C1374" s="25" t="s">
        <v>377</v>
      </c>
      <c r="D1374" s="25" t="s">
        <v>1037</v>
      </c>
      <c r="E1374" s="157" t="s">
        <v>567</v>
      </c>
      <c r="F1374" s="157"/>
      <c r="G1374" s="26" t="s">
        <v>75</v>
      </c>
      <c r="H1374" s="18">
        <v>1.1000000000000001</v>
      </c>
      <c r="I1374" s="28">
        <v>2.2999999999999998</v>
      </c>
      <c r="J1374" s="28">
        <v>2.5299999999999998</v>
      </c>
    </row>
    <row r="1375" spans="1:10" ht="24" customHeight="1" x14ac:dyDescent="0.2">
      <c r="A1375" s="35"/>
      <c r="B1375" s="35"/>
      <c r="C1375" s="35"/>
      <c r="D1375" s="35"/>
      <c r="E1375" s="35" t="s">
        <v>576</v>
      </c>
      <c r="F1375" s="20">
        <v>4.71</v>
      </c>
      <c r="G1375" s="35" t="s">
        <v>577</v>
      </c>
      <c r="H1375" s="20">
        <v>0</v>
      </c>
      <c r="I1375" s="35" t="s">
        <v>578</v>
      </c>
      <c r="J1375" s="20">
        <v>4.71</v>
      </c>
    </row>
    <row r="1376" spans="1:10" ht="24" customHeight="1" x14ac:dyDescent="0.2">
      <c r="A1376" s="35"/>
      <c r="B1376" s="35"/>
      <c r="C1376" s="35"/>
      <c r="D1376" s="35"/>
      <c r="E1376" s="35" t="s">
        <v>579</v>
      </c>
      <c r="F1376" s="20">
        <v>2.0865680000000002</v>
      </c>
      <c r="G1376" s="35"/>
      <c r="H1376" s="158" t="s">
        <v>580</v>
      </c>
      <c r="I1376" s="158"/>
      <c r="J1376" s="20">
        <v>9.33</v>
      </c>
    </row>
    <row r="1377" spans="1:10" ht="24" customHeight="1" thickBot="1" x14ac:dyDescent="0.25">
      <c r="A1377" s="33"/>
      <c r="B1377" s="33"/>
      <c r="C1377" s="33"/>
      <c r="D1377" s="33"/>
      <c r="E1377" s="33"/>
      <c r="F1377" s="33"/>
      <c r="G1377" s="33" t="s">
        <v>581</v>
      </c>
      <c r="H1377" s="19">
        <v>6</v>
      </c>
      <c r="I1377" s="33" t="s">
        <v>582</v>
      </c>
      <c r="J1377" s="36">
        <v>55.98</v>
      </c>
    </row>
    <row r="1378" spans="1:10" ht="24" customHeight="1" thickTop="1" x14ac:dyDescent="0.2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</row>
    <row r="1379" spans="1:10" ht="24" customHeight="1" x14ac:dyDescent="0.2">
      <c r="A1379" s="10" t="s">
        <v>289</v>
      </c>
      <c r="B1379" s="11" t="s">
        <v>371</v>
      </c>
      <c r="C1379" s="10" t="s">
        <v>372</v>
      </c>
      <c r="D1379" s="10" t="s">
        <v>1</v>
      </c>
      <c r="E1379" s="160" t="s">
        <v>556</v>
      </c>
      <c r="F1379" s="160"/>
      <c r="G1379" s="9" t="s">
        <v>2</v>
      </c>
      <c r="H1379" s="11" t="s">
        <v>3</v>
      </c>
      <c r="I1379" s="11" t="s">
        <v>373</v>
      </c>
      <c r="J1379" s="11" t="s">
        <v>375</v>
      </c>
    </row>
    <row r="1380" spans="1:10" ht="36" customHeight="1" x14ac:dyDescent="0.2">
      <c r="A1380" s="29" t="s">
        <v>557</v>
      </c>
      <c r="B1380" s="31" t="s">
        <v>510</v>
      </c>
      <c r="C1380" s="29" t="s">
        <v>377</v>
      </c>
      <c r="D1380" s="29" t="s">
        <v>288</v>
      </c>
      <c r="E1380" s="161">
        <v>40.04</v>
      </c>
      <c r="F1380" s="161"/>
      <c r="G1380" s="30" t="s">
        <v>259</v>
      </c>
      <c r="H1380" s="15">
        <v>1</v>
      </c>
      <c r="I1380" s="32">
        <v>184.6</v>
      </c>
      <c r="J1380" s="32">
        <v>184.6</v>
      </c>
    </row>
    <row r="1381" spans="1:10" ht="38.25" x14ac:dyDescent="0.2">
      <c r="A1381" s="25" t="s">
        <v>558</v>
      </c>
      <c r="B1381" s="27" t="s">
        <v>585</v>
      </c>
      <c r="C1381" s="25" t="s">
        <v>377</v>
      </c>
      <c r="D1381" s="25" t="s">
        <v>586</v>
      </c>
      <c r="E1381" s="157" t="s">
        <v>561</v>
      </c>
      <c r="F1381" s="157"/>
      <c r="G1381" s="26" t="s">
        <v>562</v>
      </c>
      <c r="H1381" s="18">
        <v>0.3</v>
      </c>
      <c r="I1381" s="28">
        <v>19.86</v>
      </c>
      <c r="J1381" s="28">
        <v>5.9580000000000002</v>
      </c>
    </row>
    <row r="1382" spans="1:10" ht="14.25" customHeight="1" x14ac:dyDescent="0.2">
      <c r="A1382" s="25" t="s">
        <v>558</v>
      </c>
      <c r="B1382" s="27" t="s">
        <v>587</v>
      </c>
      <c r="C1382" s="25" t="s">
        <v>377</v>
      </c>
      <c r="D1382" s="25" t="s">
        <v>588</v>
      </c>
      <c r="E1382" s="157" t="s">
        <v>561</v>
      </c>
      <c r="F1382" s="157"/>
      <c r="G1382" s="26" t="s">
        <v>562</v>
      </c>
      <c r="H1382" s="18">
        <v>0.3</v>
      </c>
      <c r="I1382" s="28">
        <v>13.62</v>
      </c>
      <c r="J1382" s="28">
        <v>4.0860000000000003</v>
      </c>
    </row>
    <row r="1383" spans="1:10" ht="30" customHeight="1" x14ac:dyDescent="0.2">
      <c r="A1383" s="25" t="s">
        <v>558</v>
      </c>
      <c r="B1383" s="27" t="s">
        <v>1038</v>
      </c>
      <c r="C1383" s="25" t="s">
        <v>377</v>
      </c>
      <c r="D1383" s="25" t="s">
        <v>1039</v>
      </c>
      <c r="E1383" s="157" t="s">
        <v>567</v>
      </c>
      <c r="F1383" s="157"/>
      <c r="G1383" s="26" t="s">
        <v>259</v>
      </c>
      <c r="H1383" s="18">
        <v>1</v>
      </c>
      <c r="I1383" s="28">
        <v>174.56</v>
      </c>
      <c r="J1383" s="28">
        <v>174.56</v>
      </c>
    </row>
    <row r="1384" spans="1:10" ht="0.95" customHeight="1" x14ac:dyDescent="0.2">
      <c r="A1384" s="35"/>
      <c r="B1384" s="35"/>
      <c r="C1384" s="35"/>
      <c r="D1384" s="35"/>
      <c r="E1384" s="35" t="s">
        <v>576</v>
      </c>
      <c r="F1384" s="20">
        <v>10.050000000000001</v>
      </c>
      <c r="G1384" s="35" t="s">
        <v>577</v>
      </c>
      <c r="H1384" s="20">
        <v>0</v>
      </c>
      <c r="I1384" s="35" t="s">
        <v>578</v>
      </c>
      <c r="J1384" s="20">
        <v>10.050000000000001</v>
      </c>
    </row>
    <row r="1385" spans="1:10" ht="18" customHeight="1" x14ac:dyDescent="0.2">
      <c r="A1385" s="35"/>
      <c r="B1385" s="35"/>
      <c r="C1385" s="35"/>
      <c r="D1385" s="35"/>
      <c r="E1385" s="35" t="s">
        <v>579</v>
      </c>
      <c r="F1385" s="20">
        <v>53.201720000000002</v>
      </c>
      <c r="G1385" s="35"/>
      <c r="H1385" s="158" t="s">
        <v>580</v>
      </c>
      <c r="I1385" s="158"/>
      <c r="J1385" s="20">
        <v>237.8</v>
      </c>
    </row>
    <row r="1386" spans="1:10" ht="48" customHeight="1" thickBot="1" x14ac:dyDescent="0.25">
      <c r="A1386" s="33"/>
      <c r="B1386" s="33"/>
      <c r="C1386" s="33"/>
      <c r="D1386" s="33"/>
      <c r="E1386" s="33"/>
      <c r="F1386" s="33"/>
      <c r="G1386" s="33" t="s">
        <v>581</v>
      </c>
      <c r="H1386" s="19">
        <v>3</v>
      </c>
      <c r="I1386" s="33" t="s">
        <v>582</v>
      </c>
      <c r="J1386" s="36">
        <v>713.4</v>
      </c>
    </row>
    <row r="1387" spans="1:10" ht="48" customHeight="1" thickTop="1" x14ac:dyDescent="0.2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</row>
    <row r="1388" spans="1:10" ht="24" customHeight="1" x14ac:dyDescent="0.2">
      <c r="A1388" s="10" t="s">
        <v>511</v>
      </c>
      <c r="B1388" s="11" t="s">
        <v>371</v>
      </c>
      <c r="C1388" s="10" t="s">
        <v>372</v>
      </c>
      <c r="D1388" s="10" t="s">
        <v>1</v>
      </c>
      <c r="E1388" s="160" t="s">
        <v>556</v>
      </c>
      <c r="F1388" s="160"/>
      <c r="G1388" s="9" t="s">
        <v>2</v>
      </c>
      <c r="H1388" s="11" t="s">
        <v>3</v>
      </c>
      <c r="I1388" s="11" t="s">
        <v>373</v>
      </c>
      <c r="J1388" s="11" t="s">
        <v>375</v>
      </c>
    </row>
    <row r="1389" spans="1:10" ht="24" customHeight="1" x14ac:dyDescent="0.2">
      <c r="A1389" s="29" t="s">
        <v>557</v>
      </c>
      <c r="B1389" s="31" t="s">
        <v>512</v>
      </c>
      <c r="C1389" s="29" t="s">
        <v>377</v>
      </c>
      <c r="D1389" s="29" t="s">
        <v>290</v>
      </c>
      <c r="E1389" s="161">
        <v>40.04</v>
      </c>
      <c r="F1389" s="161"/>
      <c r="G1389" s="30" t="s">
        <v>259</v>
      </c>
      <c r="H1389" s="15">
        <v>1</v>
      </c>
      <c r="I1389" s="32">
        <v>23.31</v>
      </c>
      <c r="J1389" s="32">
        <v>23.31</v>
      </c>
    </row>
    <row r="1390" spans="1:10" ht="38.25" x14ac:dyDescent="0.2">
      <c r="A1390" s="25" t="s">
        <v>558</v>
      </c>
      <c r="B1390" s="27" t="s">
        <v>585</v>
      </c>
      <c r="C1390" s="25" t="s">
        <v>377</v>
      </c>
      <c r="D1390" s="25" t="s">
        <v>586</v>
      </c>
      <c r="E1390" s="157" t="s">
        <v>561</v>
      </c>
      <c r="F1390" s="157"/>
      <c r="G1390" s="26" t="s">
        <v>562</v>
      </c>
      <c r="H1390" s="18">
        <v>0.3</v>
      </c>
      <c r="I1390" s="28">
        <v>19.86</v>
      </c>
      <c r="J1390" s="28">
        <v>5.9580000000000002</v>
      </c>
    </row>
    <row r="1391" spans="1:10" ht="14.25" customHeight="1" x14ac:dyDescent="0.2">
      <c r="A1391" s="25" t="s">
        <v>558</v>
      </c>
      <c r="B1391" s="27" t="s">
        <v>587</v>
      </c>
      <c r="C1391" s="25" t="s">
        <v>377</v>
      </c>
      <c r="D1391" s="25" t="s">
        <v>588</v>
      </c>
      <c r="E1391" s="157" t="s">
        <v>561</v>
      </c>
      <c r="F1391" s="157"/>
      <c r="G1391" s="26" t="s">
        <v>562</v>
      </c>
      <c r="H1391" s="18">
        <v>0.3</v>
      </c>
      <c r="I1391" s="28">
        <v>13.62</v>
      </c>
      <c r="J1391" s="28">
        <v>4.0860000000000003</v>
      </c>
    </row>
    <row r="1392" spans="1:10" ht="30" customHeight="1" x14ac:dyDescent="0.2">
      <c r="A1392" s="25" t="s">
        <v>558</v>
      </c>
      <c r="B1392" s="27" t="s">
        <v>1040</v>
      </c>
      <c r="C1392" s="25" t="s">
        <v>377</v>
      </c>
      <c r="D1392" s="25" t="s">
        <v>1041</v>
      </c>
      <c r="E1392" s="157" t="s">
        <v>567</v>
      </c>
      <c r="F1392" s="157"/>
      <c r="G1392" s="26" t="s">
        <v>259</v>
      </c>
      <c r="H1392" s="18">
        <v>1</v>
      </c>
      <c r="I1392" s="28">
        <v>13.27</v>
      </c>
      <c r="J1392" s="28">
        <v>13.27</v>
      </c>
    </row>
    <row r="1393" spans="1:10" ht="0.95" customHeight="1" x14ac:dyDescent="0.2">
      <c r="A1393" s="35"/>
      <c r="B1393" s="35"/>
      <c r="C1393" s="35"/>
      <c r="D1393" s="35"/>
      <c r="E1393" s="35" t="s">
        <v>576</v>
      </c>
      <c r="F1393" s="20">
        <v>10.050000000000001</v>
      </c>
      <c r="G1393" s="35" t="s">
        <v>577</v>
      </c>
      <c r="H1393" s="20">
        <v>0</v>
      </c>
      <c r="I1393" s="35" t="s">
        <v>578</v>
      </c>
      <c r="J1393" s="20">
        <v>10.050000000000001</v>
      </c>
    </row>
    <row r="1394" spans="1:10" ht="24" customHeight="1" x14ac:dyDescent="0.2">
      <c r="A1394" s="35"/>
      <c r="B1394" s="35"/>
      <c r="C1394" s="35"/>
      <c r="D1394" s="35"/>
      <c r="E1394" s="35" t="s">
        <v>579</v>
      </c>
      <c r="F1394" s="20">
        <v>6.7179419999999999</v>
      </c>
      <c r="G1394" s="35"/>
      <c r="H1394" s="158" t="s">
        <v>580</v>
      </c>
      <c r="I1394" s="158"/>
      <c r="J1394" s="20">
        <v>30.03</v>
      </c>
    </row>
    <row r="1395" spans="1:10" ht="24" customHeight="1" thickBot="1" x14ac:dyDescent="0.25">
      <c r="A1395" s="33"/>
      <c r="B1395" s="33"/>
      <c r="C1395" s="33"/>
      <c r="D1395" s="33"/>
      <c r="E1395" s="33"/>
      <c r="F1395" s="33"/>
      <c r="G1395" s="33" t="s">
        <v>581</v>
      </c>
      <c r="H1395" s="19">
        <v>2</v>
      </c>
      <c r="I1395" s="33" t="s">
        <v>582</v>
      </c>
      <c r="J1395" s="36">
        <v>60.06</v>
      </c>
    </row>
    <row r="1396" spans="1:10" ht="18" customHeight="1" thickTop="1" x14ac:dyDescent="0.2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</row>
    <row r="1397" spans="1:10" ht="24" customHeight="1" x14ac:dyDescent="0.2">
      <c r="A1397" s="12" t="s">
        <v>291</v>
      </c>
      <c r="B1397" s="12"/>
      <c r="C1397" s="12"/>
      <c r="D1397" s="12" t="s">
        <v>292</v>
      </c>
      <c r="E1397" s="12"/>
      <c r="F1397" s="159"/>
      <c r="G1397" s="159"/>
      <c r="H1397" s="13"/>
      <c r="I1397" s="12"/>
      <c r="J1397" s="14">
        <v>759.6</v>
      </c>
    </row>
    <row r="1398" spans="1:10" ht="24" customHeight="1" x14ac:dyDescent="0.2">
      <c r="A1398" s="12" t="s">
        <v>293</v>
      </c>
      <c r="B1398" s="12"/>
      <c r="C1398" s="12"/>
      <c r="D1398" s="12" t="s">
        <v>83</v>
      </c>
      <c r="E1398" s="12"/>
      <c r="F1398" s="159"/>
      <c r="G1398" s="159"/>
      <c r="H1398" s="13"/>
      <c r="I1398" s="12"/>
      <c r="J1398" s="14">
        <v>759.6</v>
      </c>
    </row>
    <row r="1399" spans="1:10" ht="24" customHeight="1" x14ac:dyDescent="0.2">
      <c r="A1399" s="10" t="s">
        <v>294</v>
      </c>
      <c r="B1399" s="11" t="s">
        <v>371</v>
      </c>
      <c r="C1399" s="10" t="s">
        <v>372</v>
      </c>
      <c r="D1399" s="10" t="s">
        <v>1</v>
      </c>
      <c r="E1399" s="160" t="s">
        <v>556</v>
      </c>
      <c r="F1399" s="160"/>
      <c r="G1399" s="9" t="s">
        <v>2</v>
      </c>
      <c r="H1399" s="11" t="s">
        <v>3</v>
      </c>
      <c r="I1399" s="11" t="s">
        <v>373</v>
      </c>
      <c r="J1399" s="11" t="s">
        <v>375</v>
      </c>
    </row>
    <row r="1400" spans="1:10" ht="24" customHeight="1" x14ac:dyDescent="0.2">
      <c r="A1400" s="29" t="s">
        <v>557</v>
      </c>
      <c r="B1400" s="31" t="s">
        <v>513</v>
      </c>
      <c r="C1400" s="29" t="s">
        <v>377</v>
      </c>
      <c r="D1400" s="29" t="s">
        <v>295</v>
      </c>
      <c r="E1400" s="161">
        <v>17.02</v>
      </c>
      <c r="F1400" s="161"/>
      <c r="G1400" s="30" t="s">
        <v>10</v>
      </c>
      <c r="H1400" s="15">
        <v>1</v>
      </c>
      <c r="I1400" s="32">
        <v>4.6100000000000003</v>
      </c>
      <c r="J1400" s="32">
        <v>4.6100000000000003</v>
      </c>
    </row>
    <row r="1401" spans="1:10" ht="24" customHeight="1" x14ac:dyDescent="0.2">
      <c r="A1401" s="25" t="s">
        <v>558</v>
      </c>
      <c r="B1401" s="27" t="s">
        <v>663</v>
      </c>
      <c r="C1401" s="25" t="s">
        <v>377</v>
      </c>
      <c r="D1401" s="25" t="s">
        <v>664</v>
      </c>
      <c r="E1401" s="157" t="s">
        <v>561</v>
      </c>
      <c r="F1401" s="157"/>
      <c r="G1401" s="26" t="s">
        <v>562</v>
      </c>
      <c r="H1401" s="18">
        <v>0.1</v>
      </c>
      <c r="I1401" s="28">
        <v>16.57</v>
      </c>
      <c r="J1401" s="28">
        <v>1.657</v>
      </c>
    </row>
    <row r="1402" spans="1:10" ht="36" customHeight="1" x14ac:dyDescent="0.2">
      <c r="A1402" s="25" t="s">
        <v>558</v>
      </c>
      <c r="B1402" s="27" t="s">
        <v>595</v>
      </c>
      <c r="C1402" s="25" t="s">
        <v>377</v>
      </c>
      <c r="D1402" s="25" t="s">
        <v>596</v>
      </c>
      <c r="E1402" s="157" t="s">
        <v>561</v>
      </c>
      <c r="F1402" s="157"/>
      <c r="G1402" s="26" t="s">
        <v>562</v>
      </c>
      <c r="H1402" s="18">
        <v>0.1125</v>
      </c>
      <c r="I1402" s="28">
        <v>13.62</v>
      </c>
      <c r="J1402" s="28">
        <v>1.5322499999999999</v>
      </c>
    </row>
    <row r="1403" spans="1:10" ht="38.25" x14ac:dyDescent="0.2">
      <c r="A1403" s="25" t="s">
        <v>558</v>
      </c>
      <c r="B1403" s="27" t="s">
        <v>565</v>
      </c>
      <c r="C1403" s="25" t="s">
        <v>377</v>
      </c>
      <c r="D1403" s="25" t="s">
        <v>566</v>
      </c>
      <c r="E1403" s="157" t="s">
        <v>567</v>
      </c>
      <c r="F1403" s="157"/>
      <c r="G1403" s="26" t="s">
        <v>70</v>
      </c>
      <c r="H1403" s="18">
        <v>2.2650000000000001</v>
      </c>
      <c r="I1403" s="28">
        <v>0.39</v>
      </c>
      <c r="J1403" s="28">
        <v>0.88334999999999997</v>
      </c>
    </row>
    <row r="1404" spans="1:10" ht="14.25" customHeight="1" x14ac:dyDescent="0.2">
      <c r="A1404" s="25" t="s">
        <v>558</v>
      </c>
      <c r="B1404" s="27" t="s">
        <v>568</v>
      </c>
      <c r="C1404" s="25" t="s">
        <v>377</v>
      </c>
      <c r="D1404" s="25" t="s">
        <v>569</v>
      </c>
      <c r="E1404" s="157" t="s">
        <v>567</v>
      </c>
      <c r="F1404" s="157"/>
      <c r="G1404" s="26" t="s">
        <v>34</v>
      </c>
      <c r="H1404" s="18">
        <v>5.1999999999999998E-3</v>
      </c>
      <c r="I1404" s="28">
        <v>96.57</v>
      </c>
      <c r="J1404" s="28">
        <v>0.50216400000000005</v>
      </c>
    </row>
    <row r="1405" spans="1:10" ht="30" customHeight="1" x14ac:dyDescent="0.2">
      <c r="A1405" s="25" t="s">
        <v>558</v>
      </c>
      <c r="B1405" s="27" t="s">
        <v>704</v>
      </c>
      <c r="C1405" s="25" t="s">
        <v>377</v>
      </c>
      <c r="D1405" s="25" t="s">
        <v>705</v>
      </c>
      <c r="E1405" s="157" t="s">
        <v>567</v>
      </c>
      <c r="F1405" s="157"/>
      <c r="G1405" s="26" t="s">
        <v>562</v>
      </c>
      <c r="H1405" s="18">
        <v>2.2000000000000001E-3</v>
      </c>
      <c r="I1405" s="28">
        <v>18.11</v>
      </c>
      <c r="J1405" s="28">
        <v>3.9842000000000002E-2</v>
      </c>
    </row>
    <row r="1406" spans="1:10" ht="0.95" customHeight="1" x14ac:dyDescent="0.2">
      <c r="A1406" s="35"/>
      <c r="B1406" s="35"/>
      <c r="C1406" s="35"/>
      <c r="D1406" s="35"/>
      <c r="E1406" s="35" t="s">
        <v>576</v>
      </c>
      <c r="F1406" s="20">
        <v>3.19</v>
      </c>
      <c r="G1406" s="35" t="s">
        <v>577</v>
      </c>
      <c r="H1406" s="20">
        <v>0</v>
      </c>
      <c r="I1406" s="35" t="s">
        <v>578</v>
      </c>
      <c r="J1406" s="20">
        <v>3.19</v>
      </c>
    </row>
    <row r="1407" spans="1:10" ht="18" customHeight="1" x14ac:dyDescent="0.2">
      <c r="A1407" s="35"/>
      <c r="B1407" s="35"/>
      <c r="C1407" s="35"/>
      <c r="D1407" s="35"/>
      <c r="E1407" s="35" t="s">
        <v>579</v>
      </c>
      <c r="F1407" s="20">
        <v>1.3286020000000001</v>
      </c>
      <c r="G1407" s="35"/>
      <c r="H1407" s="158" t="s">
        <v>580</v>
      </c>
      <c r="I1407" s="158"/>
      <c r="J1407" s="20">
        <v>5.94</v>
      </c>
    </row>
    <row r="1408" spans="1:10" ht="60" customHeight="1" thickBot="1" x14ac:dyDescent="0.25">
      <c r="A1408" s="33"/>
      <c r="B1408" s="33"/>
      <c r="C1408" s="33"/>
      <c r="D1408" s="33"/>
      <c r="E1408" s="33"/>
      <c r="F1408" s="33"/>
      <c r="G1408" s="33" t="s">
        <v>581</v>
      </c>
      <c r="H1408" s="19">
        <v>15</v>
      </c>
      <c r="I1408" s="33" t="s">
        <v>582</v>
      </c>
      <c r="J1408" s="36">
        <v>89.1</v>
      </c>
    </row>
    <row r="1409" spans="1:10" ht="48" customHeight="1" thickTop="1" x14ac:dyDescent="0.2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</row>
    <row r="1410" spans="1:10" ht="24" customHeight="1" x14ac:dyDescent="0.2">
      <c r="A1410" s="10" t="s">
        <v>296</v>
      </c>
      <c r="B1410" s="11" t="s">
        <v>371</v>
      </c>
      <c r="C1410" s="10" t="s">
        <v>372</v>
      </c>
      <c r="D1410" s="10" t="s">
        <v>1</v>
      </c>
      <c r="E1410" s="160" t="s">
        <v>556</v>
      </c>
      <c r="F1410" s="160"/>
      <c r="G1410" s="9" t="s">
        <v>2</v>
      </c>
      <c r="H1410" s="11" t="s">
        <v>3</v>
      </c>
      <c r="I1410" s="11" t="s">
        <v>373</v>
      </c>
      <c r="J1410" s="11" t="s">
        <v>375</v>
      </c>
    </row>
    <row r="1411" spans="1:10" ht="24" customHeight="1" x14ac:dyDescent="0.2">
      <c r="A1411" s="29" t="s">
        <v>557</v>
      </c>
      <c r="B1411" s="31" t="s">
        <v>514</v>
      </c>
      <c r="C1411" s="29" t="s">
        <v>382</v>
      </c>
      <c r="D1411" s="29" t="s">
        <v>297</v>
      </c>
      <c r="E1411" s="161" t="s">
        <v>1042</v>
      </c>
      <c r="F1411" s="161"/>
      <c r="G1411" s="30" t="s">
        <v>10</v>
      </c>
      <c r="H1411" s="15">
        <v>1</v>
      </c>
      <c r="I1411" s="32">
        <v>34.700000000000003</v>
      </c>
      <c r="J1411" s="32">
        <v>34.700000000000003</v>
      </c>
    </row>
    <row r="1412" spans="1:10" ht="51" x14ac:dyDescent="0.2">
      <c r="A1412" s="21" t="s">
        <v>602</v>
      </c>
      <c r="B1412" s="23" t="s">
        <v>1043</v>
      </c>
      <c r="C1412" s="21" t="s">
        <v>382</v>
      </c>
      <c r="D1412" s="21" t="s">
        <v>1044</v>
      </c>
      <c r="E1412" s="162" t="s">
        <v>605</v>
      </c>
      <c r="F1412" s="162"/>
      <c r="G1412" s="22" t="s">
        <v>34</v>
      </c>
      <c r="H1412" s="17">
        <v>3.7600000000000001E-2</v>
      </c>
      <c r="I1412" s="24">
        <v>328.73</v>
      </c>
      <c r="J1412" s="24">
        <v>12.360248</v>
      </c>
    </row>
    <row r="1413" spans="1:10" ht="14.25" customHeight="1" x14ac:dyDescent="0.2">
      <c r="A1413" s="21" t="s">
        <v>602</v>
      </c>
      <c r="B1413" s="23" t="s">
        <v>694</v>
      </c>
      <c r="C1413" s="21" t="s">
        <v>382</v>
      </c>
      <c r="D1413" s="21" t="s">
        <v>695</v>
      </c>
      <c r="E1413" s="162" t="s">
        <v>605</v>
      </c>
      <c r="F1413" s="162"/>
      <c r="G1413" s="22" t="s">
        <v>23</v>
      </c>
      <c r="H1413" s="17">
        <v>0.79</v>
      </c>
      <c r="I1413" s="24">
        <v>21.68</v>
      </c>
      <c r="J1413" s="24">
        <v>17.127199999999998</v>
      </c>
    </row>
    <row r="1414" spans="1:10" ht="30" customHeight="1" x14ac:dyDescent="0.2">
      <c r="A1414" s="21" t="s">
        <v>602</v>
      </c>
      <c r="B1414" s="23" t="s">
        <v>696</v>
      </c>
      <c r="C1414" s="21" t="s">
        <v>382</v>
      </c>
      <c r="D1414" s="21" t="s">
        <v>697</v>
      </c>
      <c r="E1414" s="162" t="s">
        <v>605</v>
      </c>
      <c r="F1414" s="162"/>
      <c r="G1414" s="22" t="s">
        <v>23</v>
      </c>
      <c r="H1414" s="17">
        <v>0.28899999999999998</v>
      </c>
      <c r="I1414" s="24">
        <v>18.04</v>
      </c>
      <c r="J1414" s="24">
        <v>5.2135600000000002</v>
      </c>
    </row>
    <row r="1415" spans="1:10" ht="0.95" customHeight="1" x14ac:dyDescent="0.2">
      <c r="A1415" s="35"/>
      <c r="B1415" s="35"/>
      <c r="C1415" s="35"/>
      <c r="D1415" s="35"/>
      <c r="E1415" s="35" t="s">
        <v>576</v>
      </c>
      <c r="F1415" s="20">
        <v>19.690000000000001</v>
      </c>
      <c r="G1415" s="35" t="s">
        <v>577</v>
      </c>
      <c r="H1415" s="20">
        <v>0.01</v>
      </c>
      <c r="I1415" s="35" t="s">
        <v>578</v>
      </c>
      <c r="J1415" s="20">
        <v>19.7</v>
      </c>
    </row>
    <row r="1416" spans="1:10" ht="18" customHeight="1" x14ac:dyDescent="0.2">
      <c r="A1416" s="35"/>
      <c r="B1416" s="35"/>
      <c r="C1416" s="35"/>
      <c r="D1416" s="35"/>
      <c r="E1416" s="35" t="s">
        <v>579</v>
      </c>
      <c r="F1416" s="20">
        <v>10.000540000000001</v>
      </c>
      <c r="G1416" s="35"/>
      <c r="H1416" s="158" t="s">
        <v>580</v>
      </c>
      <c r="I1416" s="158"/>
      <c r="J1416" s="20">
        <v>44.7</v>
      </c>
    </row>
    <row r="1417" spans="1:10" ht="60" customHeight="1" thickBot="1" x14ac:dyDescent="0.25">
      <c r="A1417" s="33"/>
      <c r="B1417" s="33"/>
      <c r="C1417" s="33"/>
      <c r="D1417" s="33"/>
      <c r="E1417" s="33"/>
      <c r="F1417" s="33"/>
      <c r="G1417" s="33" t="s">
        <v>581</v>
      </c>
      <c r="H1417" s="19">
        <v>15</v>
      </c>
      <c r="I1417" s="33" t="s">
        <v>582</v>
      </c>
      <c r="J1417" s="36">
        <v>670.5</v>
      </c>
    </row>
    <row r="1418" spans="1:10" ht="48" customHeight="1" thickTop="1" x14ac:dyDescent="0.2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</row>
    <row r="1419" spans="1:10" ht="24" customHeight="1" x14ac:dyDescent="0.2">
      <c r="A1419" s="12" t="s">
        <v>298</v>
      </c>
      <c r="B1419" s="12"/>
      <c r="C1419" s="12"/>
      <c r="D1419" s="12" t="s">
        <v>299</v>
      </c>
      <c r="E1419" s="12"/>
      <c r="F1419" s="159"/>
      <c r="G1419" s="159"/>
      <c r="H1419" s="13"/>
      <c r="I1419" s="12"/>
      <c r="J1419" s="14">
        <v>6115.74</v>
      </c>
    </row>
    <row r="1420" spans="1:10" ht="24" customHeight="1" x14ac:dyDescent="0.2">
      <c r="A1420" s="12" t="s">
        <v>300</v>
      </c>
      <c r="B1420" s="12"/>
      <c r="C1420" s="12"/>
      <c r="D1420" s="12" t="s">
        <v>83</v>
      </c>
      <c r="E1420" s="12"/>
      <c r="F1420" s="159"/>
      <c r="G1420" s="159"/>
      <c r="H1420" s="13"/>
      <c r="I1420" s="12"/>
      <c r="J1420" s="14">
        <v>6115.74</v>
      </c>
    </row>
    <row r="1421" spans="1:10" ht="15" x14ac:dyDescent="0.2">
      <c r="A1421" s="10" t="s">
        <v>301</v>
      </c>
      <c r="B1421" s="11" t="s">
        <v>371</v>
      </c>
      <c r="C1421" s="10" t="s">
        <v>372</v>
      </c>
      <c r="D1421" s="10" t="s">
        <v>1</v>
      </c>
      <c r="E1421" s="160" t="s">
        <v>556</v>
      </c>
      <c r="F1421" s="160"/>
      <c r="G1421" s="9" t="s">
        <v>2</v>
      </c>
      <c r="H1421" s="11" t="s">
        <v>3</v>
      </c>
      <c r="I1421" s="11" t="s">
        <v>373</v>
      </c>
      <c r="J1421" s="11" t="s">
        <v>375</v>
      </c>
    </row>
    <row r="1422" spans="1:10" ht="14.25" customHeight="1" x14ac:dyDescent="0.2">
      <c r="A1422" s="29" t="s">
        <v>557</v>
      </c>
      <c r="B1422" s="31" t="s">
        <v>513</v>
      </c>
      <c r="C1422" s="29" t="s">
        <v>377</v>
      </c>
      <c r="D1422" s="29" t="s">
        <v>295</v>
      </c>
      <c r="E1422" s="161">
        <v>17.02</v>
      </c>
      <c r="F1422" s="161"/>
      <c r="G1422" s="30" t="s">
        <v>10</v>
      </c>
      <c r="H1422" s="15">
        <v>1</v>
      </c>
      <c r="I1422" s="32">
        <v>4.6100000000000003</v>
      </c>
      <c r="J1422" s="32">
        <v>4.6100000000000003</v>
      </c>
    </row>
    <row r="1423" spans="1:10" ht="30" customHeight="1" x14ac:dyDescent="0.2">
      <c r="A1423" s="25" t="s">
        <v>558</v>
      </c>
      <c r="B1423" s="27" t="s">
        <v>663</v>
      </c>
      <c r="C1423" s="25" t="s">
        <v>377</v>
      </c>
      <c r="D1423" s="25" t="s">
        <v>664</v>
      </c>
      <c r="E1423" s="157" t="s">
        <v>561</v>
      </c>
      <c r="F1423" s="157"/>
      <c r="G1423" s="26" t="s">
        <v>562</v>
      </c>
      <c r="H1423" s="18">
        <v>0.1</v>
      </c>
      <c r="I1423" s="28">
        <v>16.57</v>
      </c>
      <c r="J1423" s="28">
        <v>1.657</v>
      </c>
    </row>
    <row r="1424" spans="1:10" ht="0.95" customHeight="1" x14ac:dyDescent="0.2">
      <c r="A1424" s="25" t="s">
        <v>558</v>
      </c>
      <c r="B1424" s="27" t="s">
        <v>595</v>
      </c>
      <c r="C1424" s="25" t="s">
        <v>377</v>
      </c>
      <c r="D1424" s="25" t="s">
        <v>596</v>
      </c>
      <c r="E1424" s="157" t="s">
        <v>561</v>
      </c>
      <c r="F1424" s="157"/>
      <c r="G1424" s="26" t="s">
        <v>562</v>
      </c>
      <c r="H1424" s="18">
        <v>0.1125</v>
      </c>
      <c r="I1424" s="28">
        <v>13.62</v>
      </c>
      <c r="J1424" s="28">
        <v>1.5322499999999999</v>
      </c>
    </row>
    <row r="1425" spans="1:10" ht="18" customHeight="1" x14ac:dyDescent="0.2">
      <c r="A1425" s="25" t="s">
        <v>558</v>
      </c>
      <c r="B1425" s="27" t="s">
        <v>565</v>
      </c>
      <c r="C1425" s="25" t="s">
        <v>377</v>
      </c>
      <c r="D1425" s="25" t="s">
        <v>566</v>
      </c>
      <c r="E1425" s="157" t="s">
        <v>567</v>
      </c>
      <c r="F1425" s="157"/>
      <c r="G1425" s="26" t="s">
        <v>70</v>
      </c>
      <c r="H1425" s="18">
        <v>2.2650000000000001</v>
      </c>
      <c r="I1425" s="28">
        <v>0.39</v>
      </c>
      <c r="J1425" s="28">
        <v>0.88334999999999997</v>
      </c>
    </row>
    <row r="1426" spans="1:10" ht="24" customHeight="1" x14ac:dyDescent="0.2">
      <c r="A1426" s="25" t="s">
        <v>558</v>
      </c>
      <c r="B1426" s="27" t="s">
        <v>568</v>
      </c>
      <c r="C1426" s="25" t="s">
        <v>377</v>
      </c>
      <c r="D1426" s="25" t="s">
        <v>569</v>
      </c>
      <c r="E1426" s="157" t="s">
        <v>567</v>
      </c>
      <c r="F1426" s="157"/>
      <c r="G1426" s="26" t="s">
        <v>34</v>
      </c>
      <c r="H1426" s="18">
        <v>5.1999999999999998E-3</v>
      </c>
      <c r="I1426" s="28">
        <v>96.57</v>
      </c>
      <c r="J1426" s="28">
        <v>0.50216400000000005</v>
      </c>
    </row>
    <row r="1427" spans="1:10" ht="36" customHeight="1" x14ac:dyDescent="0.2">
      <c r="A1427" s="25" t="s">
        <v>558</v>
      </c>
      <c r="B1427" s="27" t="s">
        <v>704</v>
      </c>
      <c r="C1427" s="25" t="s">
        <v>377</v>
      </c>
      <c r="D1427" s="25" t="s">
        <v>705</v>
      </c>
      <c r="E1427" s="157" t="s">
        <v>567</v>
      </c>
      <c r="F1427" s="157"/>
      <c r="G1427" s="26" t="s">
        <v>562</v>
      </c>
      <c r="H1427" s="18">
        <v>2.2000000000000001E-3</v>
      </c>
      <c r="I1427" s="28">
        <v>18.11</v>
      </c>
      <c r="J1427" s="28">
        <v>3.9842000000000002E-2</v>
      </c>
    </row>
    <row r="1428" spans="1:10" ht="24" customHeight="1" x14ac:dyDescent="0.2">
      <c r="A1428" s="35"/>
      <c r="B1428" s="35"/>
      <c r="C1428" s="35"/>
      <c r="D1428" s="35"/>
      <c r="E1428" s="35" t="s">
        <v>576</v>
      </c>
      <c r="F1428" s="20">
        <v>3.19</v>
      </c>
      <c r="G1428" s="35" t="s">
        <v>577</v>
      </c>
      <c r="H1428" s="20">
        <v>0</v>
      </c>
      <c r="I1428" s="35" t="s">
        <v>578</v>
      </c>
      <c r="J1428" s="20">
        <v>3.19</v>
      </c>
    </row>
    <row r="1429" spans="1:10" ht="24" customHeight="1" x14ac:dyDescent="0.2">
      <c r="A1429" s="35"/>
      <c r="B1429" s="35"/>
      <c r="C1429" s="35"/>
      <c r="D1429" s="35"/>
      <c r="E1429" s="35" t="s">
        <v>579</v>
      </c>
      <c r="F1429" s="20">
        <v>1.3286020000000001</v>
      </c>
      <c r="G1429" s="35"/>
      <c r="H1429" s="158" t="s">
        <v>580</v>
      </c>
      <c r="I1429" s="158"/>
      <c r="J1429" s="20">
        <v>5.94</v>
      </c>
    </row>
    <row r="1430" spans="1:10" ht="24" customHeight="1" thickBot="1" x14ac:dyDescent="0.25">
      <c r="A1430" s="33"/>
      <c r="B1430" s="33"/>
      <c r="C1430" s="33"/>
      <c r="D1430" s="33"/>
      <c r="E1430" s="33"/>
      <c r="F1430" s="33"/>
      <c r="G1430" s="33" t="s">
        <v>581</v>
      </c>
      <c r="H1430" s="19">
        <v>50.4</v>
      </c>
      <c r="I1430" s="33" t="s">
        <v>582</v>
      </c>
      <c r="J1430" s="36">
        <v>299.38</v>
      </c>
    </row>
    <row r="1431" spans="1:10" ht="24" customHeight="1" thickTop="1" x14ac:dyDescent="0.2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</row>
    <row r="1432" spans="1:10" ht="14.25" customHeight="1" x14ac:dyDescent="0.2">
      <c r="A1432" s="10" t="s">
        <v>302</v>
      </c>
      <c r="B1432" s="11" t="s">
        <v>371</v>
      </c>
      <c r="C1432" s="10" t="s">
        <v>372</v>
      </c>
      <c r="D1432" s="10" t="s">
        <v>1</v>
      </c>
      <c r="E1432" s="160" t="s">
        <v>556</v>
      </c>
      <c r="F1432" s="160"/>
      <c r="G1432" s="9" t="s">
        <v>2</v>
      </c>
      <c r="H1432" s="11" t="s">
        <v>3</v>
      </c>
      <c r="I1432" s="11" t="s">
        <v>373</v>
      </c>
      <c r="J1432" s="11" t="s">
        <v>375</v>
      </c>
    </row>
    <row r="1433" spans="1:10" ht="14.25" customHeight="1" x14ac:dyDescent="0.2">
      <c r="A1433" s="29" t="s">
        <v>557</v>
      </c>
      <c r="B1433" s="31" t="s">
        <v>515</v>
      </c>
      <c r="C1433" s="29" t="s">
        <v>382</v>
      </c>
      <c r="D1433" s="29" t="s">
        <v>303</v>
      </c>
      <c r="E1433" s="161" t="s">
        <v>1042</v>
      </c>
      <c r="F1433" s="161"/>
      <c r="G1433" s="30" t="s">
        <v>10</v>
      </c>
      <c r="H1433" s="15">
        <v>1</v>
      </c>
      <c r="I1433" s="32">
        <v>25.63</v>
      </c>
      <c r="J1433" s="32">
        <v>25.63</v>
      </c>
    </row>
    <row r="1434" spans="1:10" ht="30" customHeight="1" x14ac:dyDescent="0.2">
      <c r="A1434" s="21" t="s">
        <v>602</v>
      </c>
      <c r="B1434" s="23" t="s">
        <v>1043</v>
      </c>
      <c r="C1434" s="21" t="s">
        <v>382</v>
      </c>
      <c r="D1434" s="21" t="s">
        <v>1044</v>
      </c>
      <c r="E1434" s="162" t="s">
        <v>605</v>
      </c>
      <c r="F1434" s="162"/>
      <c r="G1434" s="22" t="s">
        <v>34</v>
      </c>
      <c r="H1434" s="17">
        <v>3.7600000000000001E-2</v>
      </c>
      <c r="I1434" s="24">
        <v>328.73</v>
      </c>
      <c r="J1434" s="24">
        <v>12.360248</v>
      </c>
    </row>
    <row r="1435" spans="1:10" ht="0.95" customHeight="1" x14ac:dyDescent="0.2">
      <c r="A1435" s="21" t="s">
        <v>602</v>
      </c>
      <c r="B1435" s="23" t="s">
        <v>694</v>
      </c>
      <c r="C1435" s="21" t="s">
        <v>382</v>
      </c>
      <c r="D1435" s="21" t="s">
        <v>695</v>
      </c>
      <c r="E1435" s="162" t="s">
        <v>605</v>
      </c>
      <c r="F1435" s="162"/>
      <c r="G1435" s="22" t="s">
        <v>23</v>
      </c>
      <c r="H1435" s="17">
        <v>0.47</v>
      </c>
      <c r="I1435" s="24">
        <v>21.68</v>
      </c>
      <c r="J1435" s="24">
        <v>10.1896</v>
      </c>
    </row>
    <row r="1436" spans="1:10" ht="18" customHeight="1" x14ac:dyDescent="0.2">
      <c r="A1436" s="21" t="s">
        <v>602</v>
      </c>
      <c r="B1436" s="23" t="s">
        <v>696</v>
      </c>
      <c r="C1436" s="21" t="s">
        <v>382</v>
      </c>
      <c r="D1436" s="21" t="s">
        <v>697</v>
      </c>
      <c r="E1436" s="162" t="s">
        <v>605</v>
      </c>
      <c r="F1436" s="162"/>
      <c r="G1436" s="22" t="s">
        <v>23</v>
      </c>
      <c r="H1436" s="17">
        <v>0.17100000000000001</v>
      </c>
      <c r="I1436" s="24">
        <v>18.04</v>
      </c>
      <c r="J1436" s="24">
        <v>3.0848399999999998</v>
      </c>
    </row>
    <row r="1437" spans="1:10" ht="24" customHeight="1" x14ac:dyDescent="0.2">
      <c r="A1437" s="35"/>
      <c r="B1437" s="35"/>
      <c r="C1437" s="35"/>
      <c r="D1437" s="35"/>
      <c r="E1437" s="35" t="s">
        <v>576</v>
      </c>
      <c r="F1437" s="20">
        <v>12.89</v>
      </c>
      <c r="G1437" s="35" t="s">
        <v>577</v>
      </c>
      <c r="H1437" s="20">
        <v>0.01</v>
      </c>
      <c r="I1437" s="35" t="s">
        <v>578</v>
      </c>
      <c r="J1437" s="20">
        <v>12.9</v>
      </c>
    </row>
    <row r="1438" spans="1:10" ht="24" customHeight="1" x14ac:dyDescent="0.2">
      <c r="A1438" s="35"/>
      <c r="B1438" s="35"/>
      <c r="C1438" s="35"/>
      <c r="D1438" s="35"/>
      <c r="E1438" s="35" t="s">
        <v>579</v>
      </c>
      <c r="F1438" s="20">
        <v>7.3865660000000002</v>
      </c>
      <c r="G1438" s="35"/>
      <c r="H1438" s="158" t="s">
        <v>580</v>
      </c>
      <c r="I1438" s="158"/>
      <c r="J1438" s="20">
        <v>33.020000000000003</v>
      </c>
    </row>
    <row r="1439" spans="1:10" ht="24" customHeight="1" thickBot="1" x14ac:dyDescent="0.25">
      <c r="A1439" s="33"/>
      <c r="B1439" s="33"/>
      <c r="C1439" s="33"/>
      <c r="D1439" s="33"/>
      <c r="E1439" s="33"/>
      <c r="F1439" s="33"/>
      <c r="G1439" s="33" t="s">
        <v>581</v>
      </c>
      <c r="H1439" s="19">
        <v>32.799999999999997</v>
      </c>
      <c r="I1439" s="33" t="s">
        <v>582</v>
      </c>
      <c r="J1439" s="36">
        <v>1083.06</v>
      </c>
    </row>
    <row r="1440" spans="1:10" ht="24" customHeight="1" thickTop="1" x14ac:dyDescent="0.2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</row>
    <row r="1441" spans="1:10" ht="24" customHeight="1" x14ac:dyDescent="0.2">
      <c r="A1441" s="10" t="s">
        <v>304</v>
      </c>
      <c r="B1441" s="11" t="s">
        <v>371</v>
      </c>
      <c r="C1441" s="10" t="s">
        <v>372</v>
      </c>
      <c r="D1441" s="10" t="s">
        <v>1</v>
      </c>
      <c r="E1441" s="160" t="s">
        <v>556</v>
      </c>
      <c r="F1441" s="160"/>
      <c r="G1441" s="9" t="s">
        <v>2</v>
      </c>
      <c r="H1441" s="11" t="s">
        <v>3</v>
      </c>
      <c r="I1441" s="11" t="s">
        <v>373</v>
      </c>
      <c r="J1441" s="11" t="s">
        <v>375</v>
      </c>
    </row>
    <row r="1442" spans="1:10" ht="24" customHeight="1" x14ac:dyDescent="0.2">
      <c r="A1442" s="29" t="s">
        <v>557</v>
      </c>
      <c r="B1442" s="31" t="s">
        <v>516</v>
      </c>
      <c r="C1442" s="29" t="s">
        <v>382</v>
      </c>
      <c r="D1442" s="29" t="s">
        <v>305</v>
      </c>
      <c r="E1442" s="161" t="s">
        <v>1042</v>
      </c>
      <c r="F1442" s="161"/>
      <c r="G1442" s="30" t="s">
        <v>10</v>
      </c>
      <c r="H1442" s="15">
        <v>1</v>
      </c>
      <c r="I1442" s="32">
        <v>21.43</v>
      </c>
      <c r="J1442" s="32">
        <v>21.43</v>
      </c>
    </row>
    <row r="1443" spans="1:10" ht="24" customHeight="1" x14ac:dyDescent="0.2">
      <c r="A1443" s="21" t="s">
        <v>602</v>
      </c>
      <c r="B1443" s="23" t="s">
        <v>1043</v>
      </c>
      <c r="C1443" s="21" t="s">
        <v>382</v>
      </c>
      <c r="D1443" s="21" t="s">
        <v>1044</v>
      </c>
      <c r="E1443" s="162" t="s">
        <v>605</v>
      </c>
      <c r="F1443" s="162"/>
      <c r="G1443" s="22" t="s">
        <v>34</v>
      </c>
      <c r="H1443" s="17">
        <v>3.7600000000000001E-2</v>
      </c>
      <c r="I1443" s="24">
        <v>328.73</v>
      </c>
      <c r="J1443" s="24">
        <v>12.360248</v>
      </c>
    </row>
    <row r="1444" spans="1:10" ht="24" customHeight="1" x14ac:dyDescent="0.2">
      <c r="A1444" s="21" t="s">
        <v>602</v>
      </c>
      <c r="B1444" s="23" t="s">
        <v>694</v>
      </c>
      <c r="C1444" s="21" t="s">
        <v>382</v>
      </c>
      <c r="D1444" s="21" t="s">
        <v>695</v>
      </c>
      <c r="E1444" s="162" t="s">
        <v>605</v>
      </c>
      <c r="F1444" s="162"/>
      <c r="G1444" s="22" t="s">
        <v>23</v>
      </c>
      <c r="H1444" s="17">
        <v>0.32</v>
      </c>
      <c r="I1444" s="24">
        <v>21.68</v>
      </c>
      <c r="J1444" s="24">
        <v>6.9375999999999998</v>
      </c>
    </row>
    <row r="1445" spans="1:10" ht="24" customHeight="1" x14ac:dyDescent="0.2">
      <c r="A1445" s="21" t="s">
        <v>602</v>
      </c>
      <c r="B1445" s="23" t="s">
        <v>696</v>
      </c>
      <c r="C1445" s="21" t="s">
        <v>382</v>
      </c>
      <c r="D1445" s="21" t="s">
        <v>697</v>
      </c>
      <c r="E1445" s="162" t="s">
        <v>605</v>
      </c>
      <c r="F1445" s="162"/>
      <c r="G1445" s="22" t="s">
        <v>23</v>
      </c>
      <c r="H1445" s="17">
        <v>0.11799999999999999</v>
      </c>
      <c r="I1445" s="24">
        <v>18.04</v>
      </c>
      <c r="J1445" s="24">
        <v>2.1287199999999999</v>
      </c>
    </row>
    <row r="1446" spans="1:10" ht="24" customHeight="1" x14ac:dyDescent="0.2">
      <c r="A1446" s="35"/>
      <c r="B1446" s="35"/>
      <c r="C1446" s="35"/>
      <c r="D1446" s="35"/>
      <c r="E1446" s="35" t="s">
        <v>576</v>
      </c>
      <c r="F1446" s="20">
        <v>9.73</v>
      </c>
      <c r="G1446" s="35" t="s">
        <v>577</v>
      </c>
      <c r="H1446" s="20">
        <v>0</v>
      </c>
      <c r="I1446" s="35" t="s">
        <v>578</v>
      </c>
      <c r="J1446" s="20">
        <v>9.73</v>
      </c>
    </row>
    <row r="1447" spans="1:10" x14ac:dyDescent="0.2">
      <c r="A1447" s="35"/>
      <c r="B1447" s="35"/>
      <c r="C1447" s="35"/>
      <c r="D1447" s="35"/>
      <c r="E1447" s="35" t="s">
        <v>579</v>
      </c>
      <c r="F1447" s="20">
        <v>6.176126</v>
      </c>
      <c r="G1447" s="35"/>
      <c r="H1447" s="158" t="s">
        <v>580</v>
      </c>
      <c r="I1447" s="158"/>
      <c r="J1447" s="20">
        <v>27.61</v>
      </c>
    </row>
    <row r="1448" spans="1:10" ht="14.25" customHeight="1" thickBot="1" x14ac:dyDescent="0.25">
      <c r="A1448" s="33"/>
      <c r="B1448" s="33"/>
      <c r="C1448" s="33"/>
      <c r="D1448" s="33"/>
      <c r="E1448" s="33"/>
      <c r="F1448" s="33"/>
      <c r="G1448" s="33" t="s">
        <v>581</v>
      </c>
      <c r="H1448" s="19">
        <v>17.600000000000001</v>
      </c>
      <c r="I1448" s="33" t="s">
        <v>582</v>
      </c>
      <c r="J1448" s="36">
        <v>485.94</v>
      </c>
    </row>
    <row r="1449" spans="1:10" ht="30" customHeight="1" thickTop="1" x14ac:dyDescent="0.2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</row>
    <row r="1450" spans="1:10" ht="0.95" customHeight="1" x14ac:dyDescent="0.2">
      <c r="A1450" s="10" t="s">
        <v>306</v>
      </c>
      <c r="B1450" s="11" t="s">
        <v>371</v>
      </c>
      <c r="C1450" s="10" t="s">
        <v>372</v>
      </c>
      <c r="D1450" s="10" t="s">
        <v>1</v>
      </c>
      <c r="E1450" s="160" t="s">
        <v>556</v>
      </c>
      <c r="F1450" s="160"/>
      <c r="G1450" s="9" t="s">
        <v>2</v>
      </c>
      <c r="H1450" s="11" t="s">
        <v>3</v>
      </c>
      <c r="I1450" s="11" t="s">
        <v>373</v>
      </c>
      <c r="J1450" s="11" t="s">
        <v>375</v>
      </c>
    </row>
    <row r="1451" spans="1:10" ht="24" customHeight="1" x14ac:dyDescent="0.2">
      <c r="A1451" s="29" t="s">
        <v>557</v>
      </c>
      <c r="B1451" s="31" t="s">
        <v>517</v>
      </c>
      <c r="C1451" s="29" t="s">
        <v>518</v>
      </c>
      <c r="D1451" s="29" t="s">
        <v>307</v>
      </c>
      <c r="E1451" s="161" t="s">
        <v>551</v>
      </c>
      <c r="F1451" s="161"/>
      <c r="G1451" s="30" t="s">
        <v>10</v>
      </c>
      <c r="H1451" s="15">
        <v>1</v>
      </c>
      <c r="I1451" s="32">
        <v>68.53</v>
      </c>
      <c r="J1451" s="32">
        <v>68.53</v>
      </c>
    </row>
    <row r="1452" spans="1:10" ht="24" customHeight="1" x14ac:dyDescent="0.2">
      <c r="A1452" s="21" t="s">
        <v>602</v>
      </c>
      <c r="B1452" s="23" t="s">
        <v>1045</v>
      </c>
      <c r="C1452" s="21" t="s">
        <v>518</v>
      </c>
      <c r="D1452" s="21" t="s">
        <v>1046</v>
      </c>
      <c r="E1452" s="162" t="s">
        <v>551</v>
      </c>
      <c r="F1452" s="162"/>
      <c r="G1452" s="22" t="s">
        <v>10</v>
      </c>
      <c r="H1452" s="17">
        <v>1</v>
      </c>
      <c r="I1452" s="24">
        <v>4.22</v>
      </c>
      <c r="J1452" s="24">
        <v>4.22</v>
      </c>
    </row>
    <row r="1453" spans="1:10" ht="18" customHeight="1" x14ac:dyDescent="0.2">
      <c r="A1453" s="21" t="s">
        <v>602</v>
      </c>
      <c r="B1453" s="23" t="s">
        <v>1047</v>
      </c>
      <c r="C1453" s="21" t="s">
        <v>518</v>
      </c>
      <c r="D1453" s="21" t="s">
        <v>1048</v>
      </c>
      <c r="E1453" s="162" t="s">
        <v>551</v>
      </c>
      <c r="F1453" s="162"/>
      <c r="G1453" s="22" t="s">
        <v>1049</v>
      </c>
      <c r="H1453" s="17">
        <v>1.4</v>
      </c>
      <c r="I1453" s="24">
        <v>20.170000000000002</v>
      </c>
      <c r="J1453" s="24">
        <v>28.238</v>
      </c>
    </row>
    <row r="1454" spans="1:10" ht="24" customHeight="1" x14ac:dyDescent="0.2">
      <c r="A1454" s="21" t="s">
        <v>602</v>
      </c>
      <c r="B1454" s="23" t="s">
        <v>1050</v>
      </c>
      <c r="C1454" s="21" t="s">
        <v>518</v>
      </c>
      <c r="D1454" s="21" t="s">
        <v>697</v>
      </c>
      <c r="E1454" s="162" t="s">
        <v>551</v>
      </c>
      <c r="F1454" s="162"/>
      <c r="G1454" s="22" t="s">
        <v>1049</v>
      </c>
      <c r="H1454" s="17">
        <v>0.75</v>
      </c>
      <c r="I1454" s="24">
        <v>13.23</v>
      </c>
      <c r="J1454" s="24">
        <v>9.9224999999999994</v>
      </c>
    </row>
    <row r="1455" spans="1:10" ht="24" customHeight="1" x14ac:dyDescent="0.2">
      <c r="A1455" s="25" t="s">
        <v>558</v>
      </c>
      <c r="B1455" s="27" t="s">
        <v>1051</v>
      </c>
      <c r="C1455" s="25" t="s">
        <v>518</v>
      </c>
      <c r="D1455" s="25" t="s">
        <v>1052</v>
      </c>
      <c r="E1455" s="157" t="s">
        <v>567</v>
      </c>
      <c r="F1455" s="157"/>
      <c r="G1455" s="26" t="s">
        <v>793</v>
      </c>
      <c r="H1455" s="18">
        <v>4.5</v>
      </c>
      <c r="I1455" s="28">
        <v>0.74</v>
      </c>
      <c r="J1455" s="28">
        <v>3.33</v>
      </c>
    </row>
    <row r="1456" spans="1:10" ht="24" customHeight="1" x14ac:dyDescent="0.2">
      <c r="A1456" s="25" t="s">
        <v>558</v>
      </c>
      <c r="B1456" s="27" t="s">
        <v>1053</v>
      </c>
      <c r="C1456" s="25" t="s">
        <v>518</v>
      </c>
      <c r="D1456" s="25" t="s">
        <v>1054</v>
      </c>
      <c r="E1456" s="157" t="s">
        <v>567</v>
      </c>
      <c r="F1456" s="157"/>
      <c r="G1456" s="26" t="s">
        <v>10</v>
      </c>
      <c r="H1456" s="18">
        <v>1.05</v>
      </c>
      <c r="I1456" s="28">
        <v>21.73</v>
      </c>
      <c r="J1456" s="28">
        <v>22.816500000000001</v>
      </c>
    </row>
    <row r="1457" spans="1:10" ht="24" customHeight="1" x14ac:dyDescent="0.2">
      <c r="A1457" s="35"/>
      <c r="B1457" s="35"/>
      <c r="C1457" s="35"/>
      <c r="D1457" s="35"/>
      <c r="E1457" s="35" t="s">
        <v>576</v>
      </c>
      <c r="F1457" s="20">
        <v>32.71</v>
      </c>
      <c r="G1457" s="35" t="s">
        <v>577</v>
      </c>
      <c r="H1457" s="20">
        <v>0</v>
      </c>
      <c r="I1457" s="35" t="s">
        <v>578</v>
      </c>
      <c r="J1457" s="20">
        <v>32.71</v>
      </c>
    </row>
    <row r="1458" spans="1:10" ht="24" customHeight="1" x14ac:dyDescent="0.2">
      <c r="A1458" s="35"/>
      <c r="B1458" s="35"/>
      <c r="C1458" s="35"/>
      <c r="D1458" s="35"/>
      <c r="E1458" s="35" t="s">
        <v>579</v>
      </c>
      <c r="F1458" s="20">
        <v>19.750346</v>
      </c>
      <c r="G1458" s="35"/>
      <c r="H1458" s="158" t="s">
        <v>580</v>
      </c>
      <c r="I1458" s="158"/>
      <c r="J1458" s="20">
        <v>88.28</v>
      </c>
    </row>
    <row r="1459" spans="1:10" ht="36" customHeight="1" thickBot="1" x14ac:dyDescent="0.25">
      <c r="A1459" s="33"/>
      <c r="B1459" s="33"/>
      <c r="C1459" s="33"/>
      <c r="D1459" s="33"/>
      <c r="E1459" s="33"/>
      <c r="F1459" s="33"/>
      <c r="G1459" s="33" t="s">
        <v>581</v>
      </c>
      <c r="H1459" s="19">
        <v>17.600000000000001</v>
      </c>
      <c r="I1459" s="33" t="s">
        <v>582</v>
      </c>
      <c r="J1459" s="36">
        <v>1553.73</v>
      </c>
    </row>
    <row r="1460" spans="1:10" ht="15" thickTop="1" x14ac:dyDescent="0.2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</row>
    <row r="1461" spans="1:10" ht="14.25" customHeight="1" x14ac:dyDescent="0.2">
      <c r="A1461" s="10" t="s">
        <v>308</v>
      </c>
      <c r="B1461" s="11" t="s">
        <v>371</v>
      </c>
      <c r="C1461" s="10" t="s">
        <v>372</v>
      </c>
      <c r="D1461" s="10" t="s">
        <v>1</v>
      </c>
      <c r="E1461" s="160" t="s">
        <v>556</v>
      </c>
      <c r="F1461" s="160"/>
      <c r="G1461" s="9" t="s">
        <v>2</v>
      </c>
      <c r="H1461" s="11" t="s">
        <v>3</v>
      </c>
      <c r="I1461" s="11" t="s">
        <v>373</v>
      </c>
      <c r="J1461" s="11" t="s">
        <v>375</v>
      </c>
    </row>
    <row r="1462" spans="1:10" ht="30" customHeight="1" x14ac:dyDescent="0.2">
      <c r="A1462" s="29" t="s">
        <v>557</v>
      </c>
      <c r="B1462" s="31" t="s">
        <v>519</v>
      </c>
      <c r="C1462" s="29" t="s">
        <v>377</v>
      </c>
      <c r="D1462" s="29" t="s">
        <v>309</v>
      </c>
      <c r="E1462" s="161">
        <v>17.05</v>
      </c>
      <c r="F1462" s="161"/>
      <c r="G1462" s="30" t="s">
        <v>75</v>
      </c>
      <c r="H1462" s="15">
        <v>1</v>
      </c>
      <c r="I1462" s="32">
        <v>53.37</v>
      </c>
      <c r="J1462" s="32">
        <v>53.37</v>
      </c>
    </row>
    <row r="1463" spans="1:10" ht="0.95" customHeight="1" x14ac:dyDescent="0.2">
      <c r="A1463" s="25" t="s">
        <v>558</v>
      </c>
      <c r="B1463" s="27" t="s">
        <v>559</v>
      </c>
      <c r="C1463" s="25" t="s">
        <v>377</v>
      </c>
      <c r="D1463" s="25" t="s">
        <v>560</v>
      </c>
      <c r="E1463" s="157" t="s">
        <v>561</v>
      </c>
      <c r="F1463" s="157"/>
      <c r="G1463" s="26" t="s">
        <v>562</v>
      </c>
      <c r="H1463" s="18">
        <v>0.7</v>
      </c>
      <c r="I1463" s="28">
        <v>16.57</v>
      </c>
      <c r="J1463" s="28">
        <v>11.599</v>
      </c>
    </row>
    <row r="1464" spans="1:10" ht="18" customHeight="1" x14ac:dyDescent="0.2">
      <c r="A1464" s="25" t="s">
        <v>558</v>
      </c>
      <c r="B1464" s="27" t="s">
        <v>563</v>
      </c>
      <c r="C1464" s="25" t="s">
        <v>377</v>
      </c>
      <c r="D1464" s="25" t="s">
        <v>564</v>
      </c>
      <c r="E1464" s="157" t="s">
        <v>561</v>
      </c>
      <c r="F1464" s="157"/>
      <c r="G1464" s="26" t="s">
        <v>562</v>
      </c>
      <c r="H1464" s="18">
        <v>0.7</v>
      </c>
      <c r="I1464" s="28">
        <v>13.62</v>
      </c>
      <c r="J1464" s="28">
        <v>9.5340000000000007</v>
      </c>
    </row>
    <row r="1465" spans="1:10" ht="48" customHeight="1" x14ac:dyDescent="0.2">
      <c r="A1465" s="25" t="s">
        <v>558</v>
      </c>
      <c r="B1465" s="27" t="s">
        <v>663</v>
      </c>
      <c r="C1465" s="25" t="s">
        <v>377</v>
      </c>
      <c r="D1465" s="25" t="s">
        <v>664</v>
      </c>
      <c r="E1465" s="157" t="s">
        <v>561</v>
      </c>
      <c r="F1465" s="157"/>
      <c r="G1465" s="26" t="s">
        <v>562</v>
      </c>
      <c r="H1465" s="18">
        <v>1.17</v>
      </c>
      <c r="I1465" s="28">
        <v>16.57</v>
      </c>
      <c r="J1465" s="28">
        <v>19.386900000000001</v>
      </c>
    </row>
    <row r="1466" spans="1:10" ht="48" customHeight="1" x14ac:dyDescent="0.2">
      <c r="A1466" s="25" t="s">
        <v>558</v>
      </c>
      <c r="B1466" s="27" t="s">
        <v>595</v>
      </c>
      <c r="C1466" s="25" t="s">
        <v>377</v>
      </c>
      <c r="D1466" s="25" t="s">
        <v>596</v>
      </c>
      <c r="E1466" s="157" t="s">
        <v>561</v>
      </c>
      <c r="F1466" s="157"/>
      <c r="G1466" s="26" t="s">
        <v>562</v>
      </c>
      <c r="H1466" s="18">
        <v>0.39</v>
      </c>
      <c r="I1466" s="28">
        <v>13.62</v>
      </c>
      <c r="J1466" s="28">
        <v>5.3117999999999999</v>
      </c>
    </row>
    <row r="1467" spans="1:10" ht="24" customHeight="1" x14ac:dyDescent="0.2">
      <c r="A1467" s="25" t="s">
        <v>558</v>
      </c>
      <c r="B1467" s="27" t="s">
        <v>565</v>
      </c>
      <c r="C1467" s="25" t="s">
        <v>377</v>
      </c>
      <c r="D1467" s="25" t="s">
        <v>566</v>
      </c>
      <c r="E1467" s="157" t="s">
        <v>567</v>
      </c>
      <c r="F1467" s="157"/>
      <c r="G1467" s="26" t="s">
        <v>70</v>
      </c>
      <c r="H1467" s="18">
        <v>4.8600000000000003</v>
      </c>
      <c r="I1467" s="28">
        <v>0.39</v>
      </c>
      <c r="J1467" s="28">
        <v>1.8954</v>
      </c>
    </row>
    <row r="1468" spans="1:10" ht="24" customHeight="1" x14ac:dyDescent="0.2">
      <c r="A1468" s="25" t="s">
        <v>558</v>
      </c>
      <c r="B1468" s="27" t="s">
        <v>568</v>
      </c>
      <c r="C1468" s="25" t="s">
        <v>377</v>
      </c>
      <c r="D1468" s="25" t="s">
        <v>569</v>
      </c>
      <c r="E1468" s="157" t="s">
        <v>567</v>
      </c>
      <c r="F1468" s="157"/>
      <c r="G1468" s="26" t="s">
        <v>34</v>
      </c>
      <c r="H1468" s="18">
        <v>1.2E-2</v>
      </c>
      <c r="I1468" s="28">
        <v>96.57</v>
      </c>
      <c r="J1468" s="28">
        <v>1.1588400000000001</v>
      </c>
    </row>
    <row r="1469" spans="1:10" ht="24" customHeight="1" x14ac:dyDescent="0.2">
      <c r="A1469" s="25" t="s">
        <v>558</v>
      </c>
      <c r="B1469" s="27" t="s">
        <v>698</v>
      </c>
      <c r="C1469" s="25" t="s">
        <v>377</v>
      </c>
      <c r="D1469" s="25" t="s">
        <v>699</v>
      </c>
      <c r="E1469" s="157" t="s">
        <v>567</v>
      </c>
      <c r="F1469" s="157"/>
      <c r="G1469" s="26" t="s">
        <v>34</v>
      </c>
      <c r="H1469" s="18">
        <v>8.9999999999999993E-3</v>
      </c>
      <c r="I1469" s="28">
        <v>75.5</v>
      </c>
      <c r="J1469" s="28">
        <v>0.67949999999999999</v>
      </c>
    </row>
    <row r="1470" spans="1:10" ht="38.25" x14ac:dyDescent="0.2">
      <c r="A1470" s="25" t="s">
        <v>558</v>
      </c>
      <c r="B1470" s="27" t="s">
        <v>597</v>
      </c>
      <c r="C1470" s="25" t="s">
        <v>377</v>
      </c>
      <c r="D1470" s="25" t="s">
        <v>598</v>
      </c>
      <c r="E1470" s="157" t="s">
        <v>567</v>
      </c>
      <c r="F1470" s="157"/>
      <c r="G1470" s="26" t="s">
        <v>10</v>
      </c>
      <c r="H1470" s="18">
        <v>0.04</v>
      </c>
      <c r="I1470" s="28">
        <v>49.67</v>
      </c>
      <c r="J1470" s="28">
        <v>1.9867999999999999</v>
      </c>
    </row>
    <row r="1471" spans="1:10" ht="14.25" customHeight="1" x14ac:dyDescent="0.2">
      <c r="A1471" s="25" t="s">
        <v>558</v>
      </c>
      <c r="B1471" s="27" t="s">
        <v>681</v>
      </c>
      <c r="C1471" s="25" t="s">
        <v>377</v>
      </c>
      <c r="D1471" s="25" t="s">
        <v>682</v>
      </c>
      <c r="E1471" s="157" t="s">
        <v>567</v>
      </c>
      <c r="F1471" s="157"/>
      <c r="G1471" s="26" t="s">
        <v>10</v>
      </c>
      <c r="H1471" s="18">
        <v>0.12</v>
      </c>
      <c r="I1471" s="28">
        <v>15.12</v>
      </c>
      <c r="J1471" s="28">
        <v>1.8144</v>
      </c>
    </row>
    <row r="1472" spans="1:10" ht="30" customHeight="1" x14ac:dyDescent="0.2">
      <c r="A1472" s="35"/>
      <c r="B1472" s="35"/>
      <c r="C1472" s="35"/>
      <c r="D1472" s="35"/>
      <c r="E1472" s="35" t="s">
        <v>576</v>
      </c>
      <c r="F1472" s="20">
        <v>45.83</v>
      </c>
      <c r="G1472" s="35" t="s">
        <v>577</v>
      </c>
      <c r="H1472" s="20">
        <v>0</v>
      </c>
      <c r="I1472" s="35" t="s">
        <v>578</v>
      </c>
      <c r="J1472" s="20">
        <v>45.83</v>
      </c>
    </row>
    <row r="1473" spans="1:10" ht="0.95" customHeight="1" x14ac:dyDescent="0.2">
      <c r="A1473" s="35"/>
      <c r="B1473" s="35"/>
      <c r="C1473" s="35"/>
      <c r="D1473" s="35"/>
      <c r="E1473" s="35" t="s">
        <v>579</v>
      </c>
      <c r="F1473" s="20">
        <v>15.381233999999999</v>
      </c>
      <c r="G1473" s="35"/>
      <c r="H1473" s="158" t="s">
        <v>580</v>
      </c>
      <c r="I1473" s="158"/>
      <c r="J1473" s="20">
        <v>68.75</v>
      </c>
    </row>
    <row r="1474" spans="1:10" ht="18" customHeight="1" thickBot="1" x14ac:dyDescent="0.25">
      <c r="A1474" s="33"/>
      <c r="B1474" s="33"/>
      <c r="C1474" s="33"/>
      <c r="D1474" s="33"/>
      <c r="E1474" s="33"/>
      <c r="F1474" s="33"/>
      <c r="G1474" s="33" t="s">
        <v>581</v>
      </c>
      <c r="H1474" s="19">
        <v>39.18</v>
      </c>
      <c r="I1474" s="33" t="s">
        <v>582</v>
      </c>
      <c r="J1474" s="36">
        <v>2693.63</v>
      </c>
    </row>
    <row r="1475" spans="1:10" ht="24" customHeight="1" thickTop="1" x14ac:dyDescent="0.2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</row>
    <row r="1476" spans="1:10" ht="36" customHeight="1" x14ac:dyDescent="0.2">
      <c r="A1476" s="12" t="s">
        <v>310</v>
      </c>
      <c r="B1476" s="12"/>
      <c r="C1476" s="12"/>
      <c r="D1476" s="12" t="s">
        <v>311</v>
      </c>
      <c r="E1476" s="12"/>
      <c r="F1476" s="159"/>
      <c r="G1476" s="159"/>
      <c r="H1476" s="13"/>
      <c r="I1476" s="12"/>
      <c r="J1476" s="14">
        <v>8192.93</v>
      </c>
    </row>
    <row r="1477" spans="1:10" ht="24" customHeight="1" x14ac:dyDescent="0.2">
      <c r="A1477" s="12" t="s">
        <v>312</v>
      </c>
      <c r="B1477" s="12"/>
      <c r="C1477" s="12"/>
      <c r="D1477" s="12" t="s">
        <v>83</v>
      </c>
      <c r="E1477" s="12"/>
      <c r="F1477" s="159"/>
      <c r="G1477" s="159"/>
      <c r="H1477" s="13"/>
      <c r="I1477" s="12"/>
      <c r="J1477" s="14">
        <v>8192.93</v>
      </c>
    </row>
    <row r="1478" spans="1:10" ht="24" customHeight="1" x14ac:dyDescent="0.2">
      <c r="A1478" s="10" t="s">
        <v>313</v>
      </c>
      <c r="B1478" s="11" t="s">
        <v>371</v>
      </c>
      <c r="C1478" s="10" t="s">
        <v>372</v>
      </c>
      <c r="D1478" s="10" t="s">
        <v>1</v>
      </c>
      <c r="E1478" s="160" t="s">
        <v>556</v>
      </c>
      <c r="F1478" s="160"/>
      <c r="G1478" s="9" t="s">
        <v>2</v>
      </c>
      <c r="H1478" s="11" t="s">
        <v>3</v>
      </c>
      <c r="I1478" s="11" t="s">
        <v>373</v>
      </c>
      <c r="J1478" s="11" t="s">
        <v>375</v>
      </c>
    </row>
    <row r="1479" spans="1:10" ht="24" customHeight="1" x14ac:dyDescent="0.2">
      <c r="A1479" s="29" t="s">
        <v>557</v>
      </c>
      <c r="B1479" s="31" t="s">
        <v>513</v>
      </c>
      <c r="C1479" s="29" t="s">
        <v>377</v>
      </c>
      <c r="D1479" s="29" t="s">
        <v>295</v>
      </c>
      <c r="E1479" s="161">
        <v>17.02</v>
      </c>
      <c r="F1479" s="161"/>
      <c r="G1479" s="30" t="s">
        <v>10</v>
      </c>
      <c r="H1479" s="15">
        <v>1</v>
      </c>
      <c r="I1479" s="32">
        <v>4.6100000000000003</v>
      </c>
      <c r="J1479" s="32">
        <v>4.6100000000000003</v>
      </c>
    </row>
    <row r="1480" spans="1:10" ht="24" customHeight="1" x14ac:dyDescent="0.2">
      <c r="A1480" s="25" t="s">
        <v>558</v>
      </c>
      <c r="B1480" s="27" t="s">
        <v>663</v>
      </c>
      <c r="C1480" s="25" t="s">
        <v>377</v>
      </c>
      <c r="D1480" s="25" t="s">
        <v>664</v>
      </c>
      <c r="E1480" s="157" t="s">
        <v>561</v>
      </c>
      <c r="F1480" s="157"/>
      <c r="G1480" s="26" t="s">
        <v>562</v>
      </c>
      <c r="H1480" s="18">
        <v>0.1</v>
      </c>
      <c r="I1480" s="28">
        <v>16.57</v>
      </c>
      <c r="J1480" s="28">
        <v>1.657</v>
      </c>
    </row>
    <row r="1481" spans="1:10" ht="14.25" customHeight="1" x14ac:dyDescent="0.2">
      <c r="A1481" s="25" t="s">
        <v>558</v>
      </c>
      <c r="B1481" s="27" t="s">
        <v>595</v>
      </c>
      <c r="C1481" s="25" t="s">
        <v>377</v>
      </c>
      <c r="D1481" s="25" t="s">
        <v>596</v>
      </c>
      <c r="E1481" s="157" t="s">
        <v>561</v>
      </c>
      <c r="F1481" s="157"/>
      <c r="G1481" s="26" t="s">
        <v>562</v>
      </c>
      <c r="H1481" s="18">
        <v>0.1125</v>
      </c>
      <c r="I1481" s="28">
        <v>13.62</v>
      </c>
      <c r="J1481" s="28">
        <v>1.5322499999999999</v>
      </c>
    </row>
    <row r="1482" spans="1:10" ht="14.25" customHeight="1" x14ac:dyDescent="0.2">
      <c r="A1482" s="25" t="s">
        <v>558</v>
      </c>
      <c r="B1482" s="27" t="s">
        <v>565</v>
      </c>
      <c r="C1482" s="25" t="s">
        <v>377</v>
      </c>
      <c r="D1482" s="25" t="s">
        <v>566</v>
      </c>
      <c r="E1482" s="157" t="s">
        <v>567</v>
      </c>
      <c r="F1482" s="157"/>
      <c r="G1482" s="26" t="s">
        <v>70</v>
      </c>
      <c r="H1482" s="18">
        <v>2.2650000000000001</v>
      </c>
      <c r="I1482" s="28">
        <v>0.39</v>
      </c>
      <c r="J1482" s="28">
        <v>0.88334999999999997</v>
      </c>
    </row>
    <row r="1483" spans="1:10" ht="30" customHeight="1" x14ac:dyDescent="0.2">
      <c r="A1483" s="25" t="s">
        <v>558</v>
      </c>
      <c r="B1483" s="27" t="s">
        <v>568</v>
      </c>
      <c r="C1483" s="25" t="s">
        <v>377</v>
      </c>
      <c r="D1483" s="25" t="s">
        <v>569</v>
      </c>
      <c r="E1483" s="157" t="s">
        <v>567</v>
      </c>
      <c r="F1483" s="157"/>
      <c r="G1483" s="26" t="s">
        <v>34</v>
      </c>
      <c r="H1483" s="18">
        <v>5.1999999999999998E-3</v>
      </c>
      <c r="I1483" s="28">
        <v>96.57</v>
      </c>
      <c r="J1483" s="28">
        <v>0.50216400000000005</v>
      </c>
    </row>
    <row r="1484" spans="1:10" ht="0.95" customHeight="1" x14ac:dyDescent="0.2">
      <c r="A1484" s="25" t="s">
        <v>558</v>
      </c>
      <c r="B1484" s="27" t="s">
        <v>704</v>
      </c>
      <c r="C1484" s="25" t="s">
        <v>377</v>
      </c>
      <c r="D1484" s="25" t="s">
        <v>705</v>
      </c>
      <c r="E1484" s="157" t="s">
        <v>567</v>
      </c>
      <c r="F1484" s="157"/>
      <c r="G1484" s="26" t="s">
        <v>562</v>
      </c>
      <c r="H1484" s="18">
        <v>2.2000000000000001E-3</v>
      </c>
      <c r="I1484" s="28">
        <v>18.11</v>
      </c>
      <c r="J1484" s="28">
        <v>3.9842000000000002E-2</v>
      </c>
    </row>
    <row r="1485" spans="1:10" ht="24" customHeight="1" x14ac:dyDescent="0.2">
      <c r="A1485" s="35"/>
      <c r="B1485" s="35"/>
      <c r="C1485" s="35"/>
      <c r="D1485" s="35"/>
      <c r="E1485" s="35" t="s">
        <v>576</v>
      </c>
      <c r="F1485" s="20">
        <v>3.19</v>
      </c>
      <c r="G1485" s="35" t="s">
        <v>577</v>
      </c>
      <c r="H1485" s="20">
        <v>0</v>
      </c>
      <c r="I1485" s="35" t="s">
        <v>578</v>
      </c>
      <c r="J1485" s="20">
        <v>3.19</v>
      </c>
    </row>
    <row r="1486" spans="1:10" ht="24" customHeight="1" x14ac:dyDescent="0.2">
      <c r="A1486" s="35"/>
      <c r="B1486" s="35"/>
      <c r="C1486" s="35"/>
      <c r="D1486" s="35"/>
      <c r="E1486" s="35" t="s">
        <v>579</v>
      </c>
      <c r="F1486" s="20">
        <v>1.3286020000000001</v>
      </c>
      <c r="G1486" s="35"/>
      <c r="H1486" s="158" t="s">
        <v>580</v>
      </c>
      <c r="I1486" s="158"/>
      <c r="J1486" s="20">
        <v>5.94</v>
      </c>
    </row>
    <row r="1487" spans="1:10" ht="24" customHeight="1" thickBot="1" x14ac:dyDescent="0.25">
      <c r="A1487" s="33"/>
      <c r="B1487" s="33"/>
      <c r="C1487" s="33"/>
      <c r="D1487" s="33"/>
      <c r="E1487" s="33"/>
      <c r="F1487" s="33"/>
      <c r="G1487" s="33" t="s">
        <v>581</v>
      </c>
      <c r="H1487" s="19">
        <v>106.15</v>
      </c>
      <c r="I1487" s="33" t="s">
        <v>582</v>
      </c>
      <c r="J1487" s="36">
        <v>630.53</v>
      </c>
    </row>
    <row r="1488" spans="1:10" ht="18" customHeight="1" thickTop="1" x14ac:dyDescent="0.2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</row>
    <row r="1489" spans="1:10" ht="24" customHeight="1" x14ac:dyDescent="0.2">
      <c r="A1489" s="10" t="s">
        <v>314</v>
      </c>
      <c r="B1489" s="11" t="s">
        <v>371</v>
      </c>
      <c r="C1489" s="10" t="s">
        <v>372</v>
      </c>
      <c r="D1489" s="10" t="s">
        <v>1</v>
      </c>
      <c r="E1489" s="160" t="s">
        <v>556</v>
      </c>
      <c r="F1489" s="160"/>
      <c r="G1489" s="9" t="s">
        <v>2</v>
      </c>
      <c r="H1489" s="11" t="s">
        <v>3</v>
      </c>
      <c r="I1489" s="11" t="s">
        <v>373</v>
      </c>
      <c r="J1489" s="11" t="s">
        <v>375</v>
      </c>
    </row>
    <row r="1490" spans="1:10" ht="24" customHeight="1" x14ac:dyDescent="0.2">
      <c r="A1490" s="29" t="s">
        <v>557</v>
      </c>
      <c r="B1490" s="31" t="s">
        <v>520</v>
      </c>
      <c r="C1490" s="29" t="s">
        <v>382</v>
      </c>
      <c r="D1490" s="29" t="s">
        <v>315</v>
      </c>
      <c r="E1490" s="161" t="s">
        <v>1042</v>
      </c>
      <c r="F1490" s="161"/>
      <c r="G1490" s="30" t="s">
        <v>10</v>
      </c>
      <c r="H1490" s="15">
        <v>1</v>
      </c>
      <c r="I1490" s="32">
        <v>42.85</v>
      </c>
      <c r="J1490" s="32">
        <v>42.85</v>
      </c>
    </row>
    <row r="1491" spans="1:10" ht="24" customHeight="1" x14ac:dyDescent="0.2">
      <c r="A1491" s="21" t="s">
        <v>602</v>
      </c>
      <c r="B1491" s="23" t="s">
        <v>1043</v>
      </c>
      <c r="C1491" s="21" t="s">
        <v>382</v>
      </c>
      <c r="D1491" s="21" t="s">
        <v>1044</v>
      </c>
      <c r="E1491" s="162" t="s">
        <v>605</v>
      </c>
      <c r="F1491" s="162"/>
      <c r="G1491" s="22" t="s">
        <v>34</v>
      </c>
      <c r="H1491" s="17">
        <v>3.1399999999999997E-2</v>
      </c>
      <c r="I1491" s="24">
        <v>328.73</v>
      </c>
      <c r="J1491" s="24">
        <v>10.322122</v>
      </c>
    </row>
    <row r="1492" spans="1:10" ht="14.25" customHeight="1" x14ac:dyDescent="0.2">
      <c r="A1492" s="21" t="s">
        <v>602</v>
      </c>
      <c r="B1492" s="23" t="s">
        <v>694</v>
      </c>
      <c r="C1492" s="21" t="s">
        <v>382</v>
      </c>
      <c r="D1492" s="21" t="s">
        <v>695</v>
      </c>
      <c r="E1492" s="162" t="s">
        <v>605</v>
      </c>
      <c r="F1492" s="162"/>
      <c r="G1492" s="22" t="s">
        <v>23</v>
      </c>
      <c r="H1492" s="17">
        <v>0.78</v>
      </c>
      <c r="I1492" s="24">
        <v>21.68</v>
      </c>
      <c r="J1492" s="24">
        <v>16.910399999999999</v>
      </c>
    </row>
    <row r="1493" spans="1:10" ht="14.25" customHeight="1" x14ac:dyDescent="0.2">
      <c r="A1493" s="21" t="s">
        <v>602</v>
      </c>
      <c r="B1493" s="23" t="s">
        <v>696</v>
      </c>
      <c r="C1493" s="21" t="s">
        <v>382</v>
      </c>
      <c r="D1493" s="21" t="s">
        <v>697</v>
      </c>
      <c r="E1493" s="162" t="s">
        <v>605</v>
      </c>
      <c r="F1493" s="162"/>
      <c r="G1493" s="22" t="s">
        <v>23</v>
      </c>
      <c r="H1493" s="17">
        <v>0.78</v>
      </c>
      <c r="I1493" s="24">
        <v>18.04</v>
      </c>
      <c r="J1493" s="24">
        <v>14.071199999999999</v>
      </c>
    </row>
    <row r="1494" spans="1:10" ht="30" customHeight="1" x14ac:dyDescent="0.2">
      <c r="A1494" s="25" t="s">
        <v>558</v>
      </c>
      <c r="B1494" s="27" t="s">
        <v>1055</v>
      </c>
      <c r="C1494" s="25" t="s">
        <v>382</v>
      </c>
      <c r="D1494" s="25" t="s">
        <v>1056</v>
      </c>
      <c r="E1494" s="157" t="s">
        <v>567</v>
      </c>
      <c r="F1494" s="157"/>
      <c r="G1494" s="26" t="s">
        <v>10</v>
      </c>
      <c r="H1494" s="18">
        <v>0.13880000000000001</v>
      </c>
      <c r="I1494" s="28">
        <v>11.11</v>
      </c>
      <c r="J1494" s="28">
        <v>1.542068</v>
      </c>
    </row>
    <row r="1495" spans="1:10" ht="0.95" customHeight="1" x14ac:dyDescent="0.2">
      <c r="A1495" s="35"/>
      <c r="B1495" s="35"/>
      <c r="C1495" s="35"/>
      <c r="D1495" s="35"/>
      <c r="E1495" s="35" t="s">
        <v>576</v>
      </c>
      <c r="F1495" s="20">
        <v>25.39</v>
      </c>
      <c r="G1495" s="35" t="s">
        <v>577</v>
      </c>
      <c r="H1495" s="20">
        <v>0</v>
      </c>
      <c r="I1495" s="35" t="s">
        <v>578</v>
      </c>
      <c r="J1495" s="20">
        <v>25.39</v>
      </c>
    </row>
    <row r="1496" spans="1:10" ht="18" customHeight="1" x14ac:dyDescent="0.2">
      <c r="A1496" s="35"/>
      <c r="B1496" s="35"/>
      <c r="C1496" s="35"/>
      <c r="D1496" s="35"/>
      <c r="E1496" s="35" t="s">
        <v>579</v>
      </c>
      <c r="F1496" s="20">
        <v>12.34937</v>
      </c>
      <c r="G1496" s="35"/>
      <c r="H1496" s="158" t="s">
        <v>580</v>
      </c>
      <c r="I1496" s="158"/>
      <c r="J1496" s="20">
        <v>55.2</v>
      </c>
    </row>
    <row r="1497" spans="1:10" ht="24" customHeight="1" thickBot="1" x14ac:dyDescent="0.25">
      <c r="A1497" s="33"/>
      <c r="B1497" s="33"/>
      <c r="C1497" s="33"/>
      <c r="D1497" s="33"/>
      <c r="E1497" s="33"/>
      <c r="F1497" s="33"/>
      <c r="G1497" s="33" t="s">
        <v>581</v>
      </c>
      <c r="H1497" s="19">
        <v>106.15</v>
      </c>
      <c r="I1497" s="33" t="s">
        <v>582</v>
      </c>
      <c r="J1497" s="36">
        <v>5859.48</v>
      </c>
    </row>
    <row r="1498" spans="1:10" ht="24" customHeight="1" thickTop="1" x14ac:dyDescent="0.2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</row>
    <row r="1499" spans="1:10" ht="24" customHeight="1" x14ac:dyDescent="0.2">
      <c r="A1499" s="10" t="s">
        <v>316</v>
      </c>
      <c r="B1499" s="11" t="s">
        <v>371</v>
      </c>
      <c r="C1499" s="10" t="s">
        <v>372</v>
      </c>
      <c r="D1499" s="10" t="s">
        <v>1</v>
      </c>
      <c r="E1499" s="160" t="s">
        <v>556</v>
      </c>
      <c r="F1499" s="160"/>
      <c r="G1499" s="9" t="s">
        <v>2</v>
      </c>
      <c r="H1499" s="11" t="s">
        <v>3</v>
      </c>
      <c r="I1499" s="11" t="s">
        <v>373</v>
      </c>
      <c r="J1499" s="11" t="s">
        <v>375</v>
      </c>
    </row>
    <row r="1500" spans="1:10" ht="24" customHeight="1" x14ac:dyDescent="0.2">
      <c r="A1500" s="29" t="s">
        <v>557</v>
      </c>
      <c r="B1500" s="31" t="s">
        <v>517</v>
      </c>
      <c r="C1500" s="29" t="s">
        <v>518</v>
      </c>
      <c r="D1500" s="29" t="s">
        <v>307</v>
      </c>
      <c r="E1500" s="161" t="s">
        <v>551</v>
      </c>
      <c r="F1500" s="161"/>
      <c r="G1500" s="30" t="s">
        <v>10</v>
      </c>
      <c r="H1500" s="15">
        <v>1</v>
      </c>
      <c r="I1500" s="32">
        <v>68.53</v>
      </c>
      <c r="J1500" s="32">
        <v>68.53</v>
      </c>
    </row>
    <row r="1501" spans="1:10" ht="24" customHeight="1" x14ac:dyDescent="0.2">
      <c r="A1501" s="21" t="s">
        <v>602</v>
      </c>
      <c r="B1501" s="23" t="s">
        <v>1045</v>
      </c>
      <c r="C1501" s="21" t="s">
        <v>518</v>
      </c>
      <c r="D1501" s="21" t="s">
        <v>1046</v>
      </c>
      <c r="E1501" s="162" t="s">
        <v>551</v>
      </c>
      <c r="F1501" s="162"/>
      <c r="G1501" s="22" t="s">
        <v>10</v>
      </c>
      <c r="H1501" s="17">
        <v>1</v>
      </c>
      <c r="I1501" s="24">
        <v>4.22</v>
      </c>
      <c r="J1501" s="24">
        <v>4.22</v>
      </c>
    </row>
    <row r="1502" spans="1:10" ht="25.5" x14ac:dyDescent="0.2">
      <c r="A1502" s="21" t="s">
        <v>602</v>
      </c>
      <c r="B1502" s="23" t="s">
        <v>1047</v>
      </c>
      <c r="C1502" s="21" t="s">
        <v>518</v>
      </c>
      <c r="D1502" s="21" t="s">
        <v>1048</v>
      </c>
      <c r="E1502" s="162" t="s">
        <v>551</v>
      </c>
      <c r="F1502" s="162"/>
      <c r="G1502" s="22" t="s">
        <v>1049</v>
      </c>
      <c r="H1502" s="17">
        <v>1.4</v>
      </c>
      <c r="I1502" s="24">
        <v>20.170000000000002</v>
      </c>
      <c r="J1502" s="24">
        <v>28.238</v>
      </c>
    </row>
    <row r="1503" spans="1:10" ht="14.25" customHeight="1" x14ac:dyDescent="0.2">
      <c r="A1503" s="21" t="s">
        <v>602</v>
      </c>
      <c r="B1503" s="23" t="s">
        <v>1050</v>
      </c>
      <c r="C1503" s="21" t="s">
        <v>518</v>
      </c>
      <c r="D1503" s="21" t="s">
        <v>697</v>
      </c>
      <c r="E1503" s="162" t="s">
        <v>551</v>
      </c>
      <c r="F1503" s="162"/>
      <c r="G1503" s="22" t="s">
        <v>1049</v>
      </c>
      <c r="H1503" s="17">
        <v>0.75</v>
      </c>
      <c r="I1503" s="24">
        <v>13.23</v>
      </c>
      <c r="J1503" s="24">
        <v>9.9224999999999994</v>
      </c>
    </row>
    <row r="1504" spans="1:10" ht="30" customHeight="1" x14ac:dyDescent="0.2">
      <c r="A1504" s="25" t="s">
        <v>558</v>
      </c>
      <c r="B1504" s="27" t="s">
        <v>1051</v>
      </c>
      <c r="C1504" s="25" t="s">
        <v>518</v>
      </c>
      <c r="D1504" s="25" t="s">
        <v>1052</v>
      </c>
      <c r="E1504" s="157" t="s">
        <v>567</v>
      </c>
      <c r="F1504" s="157"/>
      <c r="G1504" s="26" t="s">
        <v>793</v>
      </c>
      <c r="H1504" s="18">
        <v>4.5</v>
      </c>
      <c r="I1504" s="28">
        <v>0.74</v>
      </c>
      <c r="J1504" s="28">
        <v>3.33</v>
      </c>
    </row>
    <row r="1505" spans="1:10" ht="0.95" customHeight="1" x14ac:dyDescent="0.2">
      <c r="A1505" s="25" t="s">
        <v>558</v>
      </c>
      <c r="B1505" s="27" t="s">
        <v>1053</v>
      </c>
      <c r="C1505" s="25" t="s">
        <v>518</v>
      </c>
      <c r="D1505" s="25" t="s">
        <v>1054</v>
      </c>
      <c r="E1505" s="157" t="s">
        <v>567</v>
      </c>
      <c r="F1505" s="157"/>
      <c r="G1505" s="26" t="s">
        <v>10</v>
      </c>
      <c r="H1505" s="18">
        <v>1.05</v>
      </c>
      <c r="I1505" s="28">
        <v>21.73</v>
      </c>
      <c r="J1505" s="28">
        <v>22.816500000000001</v>
      </c>
    </row>
    <row r="1506" spans="1:10" ht="18" customHeight="1" x14ac:dyDescent="0.2">
      <c r="A1506" s="35"/>
      <c r="B1506" s="35"/>
      <c r="C1506" s="35"/>
      <c r="D1506" s="35"/>
      <c r="E1506" s="35" t="s">
        <v>576</v>
      </c>
      <c r="F1506" s="20">
        <v>32.71</v>
      </c>
      <c r="G1506" s="35" t="s">
        <v>577</v>
      </c>
      <c r="H1506" s="20">
        <v>0</v>
      </c>
      <c r="I1506" s="35" t="s">
        <v>578</v>
      </c>
      <c r="J1506" s="20">
        <v>32.71</v>
      </c>
    </row>
    <row r="1507" spans="1:10" ht="24" customHeight="1" x14ac:dyDescent="0.2">
      <c r="A1507" s="35"/>
      <c r="B1507" s="35"/>
      <c r="C1507" s="35"/>
      <c r="D1507" s="35"/>
      <c r="E1507" s="35" t="s">
        <v>579</v>
      </c>
      <c r="F1507" s="20">
        <v>19.750346</v>
      </c>
      <c r="G1507" s="35"/>
      <c r="H1507" s="158" t="s">
        <v>580</v>
      </c>
      <c r="I1507" s="158"/>
      <c r="J1507" s="20">
        <v>88.28</v>
      </c>
    </row>
    <row r="1508" spans="1:10" ht="24" customHeight="1" thickBot="1" x14ac:dyDescent="0.25">
      <c r="A1508" s="33"/>
      <c r="B1508" s="33"/>
      <c r="C1508" s="33"/>
      <c r="D1508" s="33"/>
      <c r="E1508" s="33"/>
      <c r="F1508" s="33"/>
      <c r="G1508" s="33" t="s">
        <v>581</v>
      </c>
      <c r="H1508" s="19">
        <v>19.29</v>
      </c>
      <c r="I1508" s="33" t="s">
        <v>582</v>
      </c>
      <c r="J1508" s="36">
        <v>1702.92</v>
      </c>
    </row>
    <row r="1509" spans="1:10" ht="15" thickTop="1" x14ac:dyDescent="0.2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</row>
    <row r="1510" spans="1:10" ht="14.25" customHeight="1" x14ac:dyDescent="0.2">
      <c r="A1510" s="12" t="s">
        <v>317</v>
      </c>
      <c r="B1510" s="12"/>
      <c r="C1510" s="12"/>
      <c r="D1510" s="12" t="s">
        <v>318</v>
      </c>
      <c r="E1510" s="12"/>
      <c r="F1510" s="159"/>
      <c r="G1510" s="159"/>
      <c r="H1510" s="13"/>
      <c r="I1510" s="12"/>
      <c r="J1510" s="14">
        <v>24200.86</v>
      </c>
    </row>
    <row r="1511" spans="1:10" ht="30" customHeight="1" x14ac:dyDescent="0.2">
      <c r="A1511" s="12" t="s">
        <v>319</v>
      </c>
      <c r="B1511" s="12"/>
      <c r="C1511" s="12"/>
      <c r="D1511" s="12" t="s">
        <v>83</v>
      </c>
      <c r="E1511" s="12"/>
      <c r="F1511" s="159"/>
      <c r="G1511" s="159"/>
      <c r="H1511" s="13"/>
      <c r="I1511" s="12"/>
      <c r="J1511" s="14">
        <v>6976.05</v>
      </c>
    </row>
    <row r="1512" spans="1:10" ht="0.95" customHeight="1" x14ac:dyDescent="0.2">
      <c r="A1512" s="12" t="s">
        <v>521</v>
      </c>
      <c r="B1512" s="12"/>
      <c r="C1512" s="12"/>
      <c r="D1512" s="12" t="s">
        <v>361</v>
      </c>
      <c r="E1512" s="12"/>
      <c r="F1512" s="159"/>
      <c r="G1512" s="159"/>
      <c r="H1512" s="13"/>
      <c r="I1512" s="12"/>
      <c r="J1512" s="14">
        <v>1645.19</v>
      </c>
    </row>
    <row r="1513" spans="1:10" ht="18" customHeight="1" x14ac:dyDescent="0.2">
      <c r="A1513" s="10" t="s">
        <v>522</v>
      </c>
      <c r="B1513" s="11" t="s">
        <v>371</v>
      </c>
      <c r="C1513" s="10" t="s">
        <v>372</v>
      </c>
      <c r="D1513" s="10" t="s">
        <v>1</v>
      </c>
      <c r="E1513" s="160" t="s">
        <v>556</v>
      </c>
      <c r="F1513" s="160"/>
      <c r="G1513" s="9" t="s">
        <v>2</v>
      </c>
      <c r="H1513" s="11" t="s">
        <v>3</v>
      </c>
      <c r="I1513" s="11" t="s">
        <v>373</v>
      </c>
      <c r="J1513" s="11" t="s">
        <v>375</v>
      </c>
    </row>
    <row r="1514" spans="1:10" ht="24" customHeight="1" x14ac:dyDescent="0.2">
      <c r="A1514" s="29" t="s">
        <v>557</v>
      </c>
      <c r="B1514" s="31" t="s">
        <v>403</v>
      </c>
      <c r="C1514" s="29" t="s">
        <v>377</v>
      </c>
      <c r="D1514" s="29" t="s">
        <v>97</v>
      </c>
      <c r="E1514" s="161">
        <v>11.18</v>
      </c>
      <c r="F1514" s="161"/>
      <c r="G1514" s="30" t="s">
        <v>34</v>
      </c>
      <c r="H1514" s="15">
        <v>1</v>
      </c>
      <c r="I1514" s="32">
        <v>111.03</v>
      </c>
      <c r="J1514" s="32">
        <v>111.03</v>
      </c>
    </row>
    <row r="1515" spans="1:10" ht="24" customHeight="1" x14ac:dyDescent="0.2">
      <c r="A1515" s="25" t="s">
        <v>558</v>
      </c>
      <c r="B1515" s="27" t="s">
        <v>595</v>
      </c>
      <c r="C1515" s="25" t="s">
        <v>377</v>
      </c>
      <c r="D1515" s="25" t="s">
        <v>596</v>
      </c>
      <c r="E1515" s="157" t="s">
        <v>561</v>
      </c>
      <c r="F1515" s="157"/>
      <c r="G1515" s="26" t="s">
        <v>562</v>
      </c>
      <c r="H1515" s="18">
        <v>1.5</v>
      </c>
      <c r="I1515" s="28">
        <v>13.62</v>
      </c>
      <c r="J1515" s="28">
        <v>20.43</v>
      </c>
    </row>
    <row r="1516" spans="1:10" ht="24" customHeight="1" x14ac:dyDescent="0.2">
      <c r="A1516" s="25" t="s">
        <v>558</v>
      </c>
      <c r="B1516" s="27" t="s">
        <v>698</v>
      </c>
      <c r="C1516" s="25" t="s">
        <v>377</v>
      </c>
      <c r="D1516" s="25" t="s">
        <v>699</v>
      </c>
      <c r="E1516" s="157" t="s">
        <v>567</v>
      </c>
      <c r="F1516" s="157"/>
      <c r="G1516" s="26" t="s">
        <v>34</v>
      </c>
      <c r="H1516" s="18">
        <v>1.2</v>
      </c>
      <c r="I1516" s="28">
        <v>75.5</v>
      </c>
      <c r="J1516" s="28">
        <v>90.6</v>
      </c>
    </row>
    <row r="1517" spans="1:10" x14ac:dyDescent="0.2">
      <c r="A1517" s="35"/>
      <c r="B1517" s="35"/>
      <c r="C1517" s="35"/>
      <c r="D1517" s="35"/>
      <c r="E1517" s="35" t="s">
        <v>576</v>
      </c>
      <c r="F1517" s="20">
        <v>20.43</v>
      </c>
      <c r="G1517" s="35" t="s">
        <v>577</v>
      </c>
      <c r="H1517" s="20">
        <v>0</v>
      </c>
      <c r="I1517" s="35" t="s">
        <v>578</v>
      </c>
      <c r="J1517" s="20">
        <v>20.43</v>
      </c>
    </row>
    <row r="1518" spans="1:10" ht="14.25" customHeight="1" x14ac:dyDescent="0.2">
      <c r="A1518" s="35"/>
      <c r="B1518" s="35"/>
      <c r="C1518" s="35"/>
      <c r="D1518" s="35"/>
      <c r="E1518" s="35" t="s">
        <v>579</v>
      </c>
      <c r="F1518" s="20">
        <v>31.998846</v>
      </c>
      <c r="G1518" s="35"/>
      <c r="H1518" s="158" t="s">
        <v>580</v>
      </c>
      <c r="I1518" s="158"/>
      <c r="J1518" s="20">
        <v>143.03</v>
      </c>
    </row>
    <row r="1519" spans="1:10" ht="30" customHeight="1" thickBot="1" x14ac:dyDescent="0.25">
      <c r="A1519" s="33"/>
      <c r="B1519" s="33"/>
      <c r="C1519" s="33"/>
      <c r="D1519" s="33"/>
      <c r="E1519" s="33"/>
      <c r="F1519" s="33"/>
      <c r="G1519" s="33" t="s">
        <v>581</v>
      </c>
      <c r="H1519" s="19">
        <v>0.75</v>
      </c>
      <c r="I1519" s="33" t="s">
        <v>582</v>
      </c>
      <c r="J1519" s="36">
        <v>107.27</v>
      </c>
    </row>
    <row r="1520" spans="1:10" ht="0.95" customHeight="1" thickTop="1" x14ac:dyDescent="0.2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</row>
    <row r="1521" spans="1:10" ht="18" customHeight="1" x14ac:dyDescent="0.2">
      <c r="A1521" s="10" t="s">
        <v>523</v>
      </c>
      <c r="B1521" s="11" t="s">
        <v>371</v>
      </c>
      <c r="C1521" s="10" t="s">
        <v>372</v>
      </c>
      <c r="D1521" s="10" t="s">
        <v>1</v>
      </c>
      <c r="E1521" s="160" t="s">
        <v>556</v>
      </c>
      <c r="F1521" s="160"/>
      <c r="G1521" s="9" t="s">
        <v>2</v>
      </c>
      <c r="H1521" s="11" t="s">
        <v>3</v>
      </c>
      <c r="I1521" s="11" t="s">
        <v>373</v>
      </c>
      <c r="J1521" s="11" t="s">
        <v>375</v>
      </c>
    </row>
    <row r="1522" spans="1:10" ht="24" customHeight="1" x14ac:dyDescent="0.2">
      <c r="A1522" s="29" t="s">
        <v>557</v>
      </c>
      <c r="B1522" s="31" t="s">
        <v>524</v>
      </c>
      <c r="C1522" s="29" t="s">
        <v>377</v>
      </c>
      <c r="D1522" s="29" t="s">
        <v>321</v>
      </c>
      <c r="E1522" s="161">
        <v>10.02</v>
      </c>
      <c r="F1522" s="161"/>
      <c r="G1522" s="30" t="s">
        <v>70</v>
      </c>
      <c r="H1522" s="15">
        <v>1</v>
      </c>
      <c r="I1522" s="32">
        <v>7.21</v>
      </c>
      <c r="J1522" s="32">
        <v>7.21</v>
      </c>
    </row>
    <row r="1523" spans="1:10" ht="48" customHeight="1" x14ac:dyDescent="0.2">
      <c r="A1523" s="25" t="s">
        <v>558</v>
      </c>
      <c r="B1523" s="27" t="s">
        <v>667</v>
      </c>
      <c r="C1523" s="25" t="s">
        <v>377</v>
      </c>
      <c r="D1523" s="25" t="s">
        <v>668</v>
      </c>
      <c r="E1523" s="157" t="s">
        <v>561</v>
      </c>
      <c r="F1523" s="157"/>
      <c r="G1523" s="26" t="s">
        <v>562</v>
      </c>
      <c r="H1523" s="18">
        <v>0.02</v>
      </c>
      <c r="I1523" s="28">
        <v>16.57</v>
      </c>
      <c r="J1523" s="28">
        <v>0.33139999999999997</v>
      </c>
    </row>
    <row r="1524" spans="1:10" ht="38.25" x14ac:dyDescent="0.2">
      <c r="A1524" s="25" t="s">
        <v>558</v>
      </c>
      <c r="B1524" s="27" t="s">
        <v>669</v>
      </c>
      <c r="C1524" s="25" t="s">
        <v>377</v>
      </c>
      <c r="D1524" s="25" t="s">
        <v>670</v>
      </c>
      <c r="E1524" s="157" t="s">
        <v>561</v>
      </c>
      <c r="F1524" s="157"/>
      <c r="G1524" s="26" t="s">
        <v>562</v>
      </c>
      <c r="H1524" s="18">
        <v>0.04</v>
      </c>
      <c r="I1524" s="28">
        <v>13.62</v>
      </c>
      <c r="J1524" s="28">
        <v>0.54479999999999995</v>
      </c>
    </row>
    <row r="1525" spans="1:10" ht="14.25" customHeight="1" x14ac:dyDescent="0.2">
      <c r="A1525" s="25" t="s">
        <v>558</v>
      </c>
      <c r="B1525" s="27" t="s">
        <v>1057</v>
      </c>
      <c r="C1525" s="25" t="s">
        <v>377</v>
      </c>
      <c r="D1525" s="25" t="s">
        <v>1058</v>
      </c>
      <c r="E1525" s="157" t="s">
        <v>567</v>
      </c>
      <c r="F1525" s="157"/>
      <c r="G1525" s="26" t="s">
        <v>70</v>
      </c>
      <c r="H1525" s="18">
        <v>1.1000000000000001</v>
      </c>
      <c r="I1525" s="28">
        <v>5.71</v>
      </c>
      <c r="J1525" s="28">
        <v>6.2809999999999997</v>
      </c>
    </row>
    <row r="1526" spans="1:10" ht="30" customHeight="1" x14ac:dyDescent="0.2">
      <c r="A1526" s="25" t="s">
        <v>558</v>
      </c>
      <c r="B1526" s="27" t="s">
        <v>673</v>
      </c>
      <c r="C1526" s="25" t="s">
        <v>377</v>
      </c>
      <c r="D1526" s="25" t="s">
        <v>674</v>
      </c>
      <c r="E1526" s="157" t="s">
        <v>567</v>
      </c>
      <c r="F1526" s="157"/>
      <c r="G1526" s="26" t="s">
        <v>70</v>
      </c>
      <c r="H1526" s="18">
        <v>6.4999999999999997E-3</v>
      </c>
      <c r="I1526" s="28">
        <v>8.27</v>
      </c>
      <c r="J1526" s="28">
        <v>5.3754999999999997E-2</v>
      </c>
    </row>
    <row r="1527" spans="1:10" ht="0.95" customHeight="1" x14ac:dyDescent="0.2">
      <c r="A1527" s="35"/>
      <c r="B1527" s="35"/>
      <c r="C1527" s="35"/>
      <c r="D1527" s="35"/>
      <c r="E1527" s="35" t="s">
        <v>576</v>
      </c>
      <c r="F1527" s="20">
        <v>0.87</v>
      </c>
      <c r="G1527" s="35" t="s">
        <v>577</v>
      </c>
      <c r="H1527" s="20">
        <v>0</v>
      </c>
      <c r="I1527" s="35" t="s">
        <v>578</v>
      </c>
      <c r="J1527" s="20">
        <v>0.87</v>
      </c>
    </row>
    <row r="1528" spans="1:10" ht="18" customHeight="1" x14ac:dyDescent="0.2">
      <c r="A1528" s="35"/>
      <c r="B1528" s="35"/>
      <c r="C1528" s="35"/>
      <c r="D1528" s="35"/>
      <c r="E1528" s="35" t="s">
        <v>579</v>
      </c>
      <c r="F1528" s="20">
        <v>2.077922</v>
      </c>
      <c r="G1528" s="35"/>
      <c r="H1528" s="158" t="s">
        <v>580</v>
      </c>
      <c r="I1528" s="158"/>
      <c r="J1528" s="20">
        <v>9.2899999999999991</v>
      </c>
    </row>
    <row r="1529" spans="1:10" ht="24" customHeight="1" thickBot="1" x14ac:dyDescent="0.25">
      <c r="A1529" s="33"/>
      <c r="B1529" s="33"/>
      <c r="C1529" s="33"/>
      <c r="D1529" s="33"/>
      <c r="E1529" s="33"/>
      <c r="F1529" s="33"/>
      <c r="G1529" s="33" t="s">
        <v>581</v>
      </c>
      <c r="H1529" s="19">
        <v>14.55</v>
      </c>
      <c r="I1529" s="33" t="s">
        <v>582</v>
      </c>
      <c r="J1529" s="36">
        <v>135.16999999999999</v>
      </c>
    </row>
    <row r="1530" spans="1:10" ht="48" customHeight="1" thickTop="1" x14ac:dyDescent="0.2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</row>
    <row r="1531" spans="1:10" ht="15" x14ac:dyDescent="0.2">
      <c r="A1531" s="10" t="s">
        <v>525</v>
      </c>
      <c r="B1531" s="11" t="s">
        <v>371</v>
      </c>
      <c r="C1531" s="10" t="s">
        <v>372</v>
      </c>
      <c r="D1531" s="10" t="s">
        <v>1</v>
      </c>
      <c r="E1531" s="160" t="s">
        <v>556</v>
      </c>
      <c r="F1531" s="160"/>
      <c r="G1531" s="9" t="s">
        <v>2</v>
      </c>
      <c r="H1531" s="11" t="s">
        <v>3</v>
      </c>
      <c r="I1531" s="11" t="s">
        <v>373</v>
      </c>
      <c r="J1531" s="11" t="s">
        <v>375</v>
      </c>
    </row>
    <row r="1532" spans="1:10" ht="14.25" customHeight="1" x14ac:dyDescent="0.2">
      <c r="A1532" s="29" t="s">
        <v>557</v>
      </c>
      <c r="B1532" s="31" t="s">
        <v>395</v>
      </c>
      <c r="C1532" s="29" t="s">
        <v>377</v>
      </c>
      <c r="D1532" s="29" t="s">
        <v>65</v>
      </c>
      <c r="E1532" s="161">
        <v>11.01</v>
      </c>
      <c r="F1532" s="161"/>
      <c r="G1532" s="30" t="s">
        <v>34</v>
      </c>
      <c r="H1532" s="15">
        <v>1</v>
      </c>
      <c r="I1532" s="32">
        <v>358.96</v>
      </c>
      <c r="J1532" s="32">
        <v>358.96</v>
      </c>
    </row>
    <row r="1533" spans="1:10" ht="30" customHeight="1" x14ac:dyDescent="0.2">
      <c r="A1533" s="25" t="s">
        <v>558</v>
      </c>
      <c r="B1533" s="27" t="s">
        <v>661</v>
      </c>
      <c r="C1533" s="25" t="s">
        <v>377</v>
      </c>
      <c r="D1533" s="25" t="s">
        <v>662</v>
      </c>
      <c r="E1533" s="157" t="s">
        <v>567</v>
      </c>
      <c r="F1533" s="157"/>
      <c r="G1533" s="26" t="s">
        <v>34</v>
      </c>
      <c r="H1533" s="18">
        <v>1.03</v>
      </c>
      <c r="I1533" s="28">
        <v>348.5</v>
      </c>
      <c r="J1533" s="28">
        <v>358.95499999999998</v>
      </c>
    </row>
    <row r="1534" spans="1:10" ht="0.95" customHeight="1" x14ac:dyDescent="0.2">
      <c r="A1534" s="35"/>
      <c r="B1534" s="35"/>
      <c r="C1534" s="35"/>
      <c r="D1534" s="35"/>
      <c r="E1534" s="35" t="s">
        <v>576</v>
      </c>
      <c r="F1534" s="20">
        <v>0</v>
      </c>
      <c r="G1534" s="35" t="s">
        <v>577</v>
      </c>
      <c r="H1534" s="20">
        <v>0</v>
      </c>
      <c r="I1534" s="35" t="s">
        <v>578</v>
      </c>
      <c r="J1534" s="20">
        <v>0</v>
      </c>
    </row>
    <row r="1535" spans="1:10" ht="24" customHeight="1" x14ac:dyDescent="0.2">
      <c r="A1535" s="35"/>
      <c r="B1535" s="35"/>
      <c r="C1535" s="35"/>
      <c r="D1535" s="35"/>
      <c r="E1535" s="35" t="s">
        <v>579</v>
      </c>
      <c r="F1535" s="20">
        <v>103.45227199999999</v>
      </c>
      <c r="G1535" s="35"/>
      <c r="H1535" s="158" t="s">
        <v>580</v>
      </c>
      <c r="I1535" s="158"/>
      <c r="J1535" s="20">
        <v>462.41</v>
      </c>
    </row>
    <row r="1536" spans="1:10" ht="18" customHeight="1" thickBot="1" x14ac:dyDescent="0.25">
      <c r="A1536" s="33"/>
      <c r="B1536" s="33"/>
      <c r="C1536" s="33"/>
      <c r="D1536" s="33"/>
      <c r="E1536" s="33"/>
      <c r="F1536" s="33"/>
      <c r="G1536" s="33" t="s">
        <v>581</v>
      </c>
      <c r="H1536" s="19">
        <v>1.5</v>
      </c>
      <c r="I1536" s="33" t="s">
        <v>582</v>
      </c>
      <c r="J1536" s="36">
        <v>693.62</v>
      </c>
    </row>
    <row r="1537" spans="1:10" ht="24" customHeight="1" thickTop="1" x14ac:dyDescent="0.2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</row>
    <row r="1538" spans="1:10" ht="24" customHeight="1" x14ac:dyDescent="0.2">
      <c r="A1538" s="10" t="s">
        <v>526</v>
      </c>
      <c r="B1538" s="11" t="s">
        <v>371</v>
      </c>
      <c r="C1538" s="10" t="s">
        <v>372</v>
      </c>
      <c r="D1538" s="10" t="s">
        <v>1</v>
      </c>
      <c r="E1538" s="160" t="s">
        <v>556</v>
      </c>
      <c r="F1538" s="160"/>
      <c r="G1538" s="9" t="s">
        <v>2</v>
      </c>
      <c r="H1538" s="11" t="s">
        <v>3</v>
      </c>
      <c r="I1538" s="11" t="s">
        <v>373</v>
      </c>
      <c r="J1538" s="11" t="s">
        <v>375</v>
      </c>
    </row>
    <row r="1539" spans="1:10" ht="24" customHeight="1" x14ac:dyDescent="0.2">
      <c r="A1539" s="29" t="s">
        <v>557</v>
      </c>
      <c r="B1539" s="31" t="s">
        <v>527</v>
      </c>
      <c r="C1539" s="29" t="s">
        <v>377</v>
      </c>
      <c r="D1539" s="29" t="s">
        <v>323</v>
      </c>
      <c r="E1539" s="161">
        <v>11.16</v>
      </c>
      <c r="F1539" s="161"/>
      <c r="G1539" s="30" t="s">
        <v>34</v>
      </c>
      <c r="H1539" s="15">
        <v>1</v>
      </c>
      <c r="I1539" s="32">
        <v>57.43</v>
      </c>
      <c r="J1539" s="32">
        <v>57.43</v>
      </c>
    </row>
    <row r="1540" spans="1:10" ht="38.25" x14ac:dyDescent="0.2">
      <c r="A1540" s="25" t="s">
        <v>558</v>
      </c>
      <c r="B1540" s="27" t="s">
        <v>663</v>
      </c>
      <c r="C1540" s="25" t="s">
        <v>377</v>
      </c>
      <c r="D1540" s="25" t="s">
        <v>664</v>
      </c>
      <c r="E1540" s="157" t="s">
        <v>561</v>
      </c>
      <c r="F1540" s="157"/>
      <c r="G1540" s="26" t="s">
        <v>562</v>
      </c>
      <c r="H1540" s="18">
        <v>1</v>
      </c>
      <c r="I1540" s="28">
        <v>16.57</v>
      </c>
      <c r="J1540" s="28">
        <v>16.57</v>
      </c>
    </row>
    <row r="1541" spans="1:10" ht="14.25" customHeight="1" x14ac:dyDescent="0.2">
      <c r="A1541" s="25" t="s">
        <v>558</v>
      </c>
      <c r="B1541" s="27" t="s">
        <v>595</v>
      </c>
      <c r="C1541" s="25" t="s">
        <v>377</v>
      </c>
      <c r="D1541" s="25" t="s">
        <v>596</v>
      </c>
      <c r="E1541" s="157" t="s">
        <v>561</v>
      </c>
      <c r="F1541" s="157"/>
      <c r="G1541" s="26" t="s">
        <v>562</v>
      </c>
      <c r="H1541" s="18">
        <v>3</v>
      </c>
      <c r="I1541" s="28">
        <v>13.62</v>
      </c>
      <c r="J1541" s="28">
        <v>40.86</v>
      </c>
    </row>
    <row r="1542" spans="1:10" ht="30" customHeight="1" x14ac:dyDescent="0.2">
      <c r="A1542" s="35"/>
      <c r="B1542" s="35"/>
      <c r="C1542" s="35"/>
      <c r="D1542" s="35"/>
      <c r="E1542" s="35" t="s">
        <v>576</v>
      </c>
      <c r="F1542" s="20">
        <v>57.43</v>
      </c>
      <c r="G1542" s="35" t="s">
        <v>577</v>
      </c>
      <c r="H1542" s="20">
        <v>0</v>
      </c>
      <c r="I1542" s="35" t="s">
        <v>578</v>
      </c>
      <c r="J1542" s="20">
        <v>57.43</v>
      </c>
    </row>
    <row r="1543" spans="1:10" ht="0.95" customHeight="1" x14ac:dyDescent="0.2">
      <c r="A1543" s="35"/>
      <c r="B1543" s="35"/>
      <c r="C1543" s="35"/>
      <c r="D1543" s="35"/>
      <c r="E1543" s="35" t="s">
        <v>579</v>
      </c>
      <c r="F1543" s="20">
        <v>16.551326</v>
      </c>
      <c r="G1543" s="35"/>
      <c r="H1543" s="158" t="s">
        <v>580</v>
      </c>
      <c r="I1543" s="158"/>
      <c r="J1543" s="20">
        <v>73.98</v>
      </c>
    </row>
    <row r="1544" spans="1:10" ht="18" customHeight="1" thickBot="1" x14ac:dyDescent="0.25">
      <c r="A1544" s="33"/>
      <c r="B1544" s="33"/>
      <c r="C1544" s="33"/>
      <c r="D1544" s="33"/>
      <c r="E1544" s="33"/>
      <c r="F1544" s="33"/>
      <c r="G1544" s="33" t="s">
        <v>581</v>
      </c>
      <c r="H1544" s="19">
        <v>1.5</v>
      </c>
      <c r="I1544" s="33" t="s">
        <v>582</v>
      </c>
      <c r="J1544" s="36">
        <v>110.97</v>
      </c>
    </row>
    <row r="1545" spans="1:10" ht="24" customHeight="1" thickTop="1" x14ac:dyDescent="0.2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</row>
    <row r="1546" spans="1:10" ht="24" customHeight="1" x14ac:dyDescent="0.2">
      <c r="A1546" s="10" t="s">
        <v>528</v>
      </c>
      <c r="B1546" s="11" t="s">
        <v>371</v>
      </c>
      <c r="C1546" s="10" t="s">
        <v>372</v>
      </c>
      <c r="D1546" s="10" t="s">
        <v>1</v>
      </c>
      <c r="E1546" s="160" t="s">
        <v>556</v>
      </c>
      <c r="F1546" s="160"/>
      <c r="G1546" s="9" t="s">
        <v>2</v>
      </c>
      <c r="H1546" s="11" t="s">
        <v>3</v>
      </c>
      <c r="I1546" s="11" t="s">
        <v>373</v>
      </c>
      <c r="J1546" s="11" t="s">
        <v>375</v>
      </c>
    </row>
    <row r="1547" spans="1:10" ht="24" customHeight="1" x14ac:dyDescent="0.2">
      <c r="A1547" s="29" t="s">
        <v>557</v>
      </c>
      <c r="B1547" s="31" t="s">
        <v>529</v>
      </c>
      <c r="C1547" s="29" t="s">
        <v>377</v>
      </c>
      <c r="D1547" s="29" t="s">
        <v>324</v>
      </c>
      <c r="E1547" s="161">
        <v>11.2</v>
      </c>
      <c r="F1547" s="161"/>
      <c r="G1547" s="30" t="s">
        <v>75</v>
      </c>
      <c r="H1547" s="15">
        <v>1</v>
      </c>
      <c r="I1547" s="32">
        <v>13.22</v>
      </c>
      <c r="J1547" s="32">
        <v>13.22</v>
      </c>
    </row>
    <row r="1548" spans="1:10" ht="38.25" x14ac:dyDescent="0.2">
      <c r="A1548" s="25" t="s">
        <v>558</v>
      </c>
      <c r="B1548" s="27" t="s">
        <v>1059</v>
      </c>
      <c r="C1548" s="25" t="s">
        <v>377</v>
      </c>
      <c r="D1548" s="25" t="s">
        <v>1060</v>
      </c>
      <c r="E1548" s="157" t="s">
        <v>567</v>
      </c>
      <c r="F1548" s="157"/>
      <c r="G1548" s="26" t="s">
        <v>75</v>
      </c>
      <c r="H1548" s="18">
        <v>1</v>
      </c>
      <c r="I1548" s="28">
        <v>13.22</v>
      </c>
      <c r="J1548" s="28">
        <v>13.22</v>
      </c>
    </row>
    <row r="1549" spans="1:10" ht="14.25" customHeight="1" x14ac:dyDescent="0.2">
      <c r="A1549" s="35"/>
      <c r="B1549" s="35"/>
      <c r="C1549" s="35"/>
      <c r="D1549" s="35"/>
      <c r="E1549" s="35" t="s">
        <v>576</v>
      </c>
      <c r="F1549" s="20">
        <v>0</v>
      </c>
      <c r="G1549" s="35" t="s">
        <v>577</v>
      </c>
      <c r="H1549" s="20">
        <v>0</v>
      </c>
      <c r="I1549" s="35" t="s">
        <v>578</v>
      </c>
      <c r="J1549" s="20">
        <v>0</v>
      </c>
    </row>
    <row r="1550" spans="1:10" ht="30" customHeight="1" x14ac:dyDescent="0.2">
      <c r="A1550" s="35"/>
      <c r="B1550" s="35"/>
      <c r="C1550" s="35"/>
      <c r="D1550" s="35"/>
      <c r="E1550" s="35" t="s">
        <v>579</v>
      </c>
      <c r="F1550" s="20">
        <v>3.8100040000000002</v>
      </c>
      <c r="G1550" s="35"/>
      <c r="H1550" s="158" t="s">
        <v>580</v>
      </c>
      <c r="I1550" s="158"/>
      <c r="J1550" s="20">
        <v>17.03</v>
      </c>
    </row>
    <row r="1551" spans="1:10" ht="0.95" customHeight="1" thickBot="1" x14ac:dyDescent="0.25">
      <c r="A1551" s="33"/>
      <c r="B1551" s="33"/>
      <c r="C1551" s="33"/>
      <c r="D1551" s="33"/>
      <c r="E1551" s="33"/>
      <c r="F1551" s="33"/>
      <c r="G1551" s="33" t="s">
        <v>581</v>
      </c>
      <c r="H1551" s="19">
        <v>22</v>
      </c>
      <c r="I1551" s="33" t="s">
        <v>582</v>
      </c>
      <c r="J1551" s="36">
        <v>374.66</v>
      </c>
    </row>
    <row r="1552" spans="1:10" ht="18" customHeight="1" thickTop="1" x14ac:dyDescent="0.2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</row>
    <row r="1553" spans="1:10" ht="24" customHeight="1" x14ac:dyDescent="0.2">
      <c r="A1553" s="10" t="s">
        <v>530</v>
      </c>
      <c r="B1553" s="11" t="s">
        <v>371</v>
      </c>
      <c r="C1553" s="10" t="s">
        <v>372</v>
      </c>
      <c r="D1553" s="10" t="s">
        <v>1</v>
      </c>
      <c r="E1553" s="160" t="s">
        <v>556</v>
      </c>
      <c r="F1553" s="160"/>
      <c r="G1553" s="9" t="s">
        <v>2</v>
      </c>
      <c r="H1553" s="11" t="s">
        <v>3</v>
      </c>
      <c r="I1553" s="11" t="s">
        <v>373</v>
      </c>
      <c r="J1553" s="11" t="s">
        <v>375</v>
      </c>
    </row>
    <row r="1554" spans="1:10" ht="24" customHeight="1" x14ac:dyDescent="0.2">
      <c r="A1554" s="29" t="s">
        <v>557</v>
      </c>
      <c r="B1554" s="31" t="s">
        <v>531</v>
      </c>
      <c r="C1554" s="29" t="s">
        <v>377</v>
      </c>
      <c r="D1554" s="29" t="s">
        <v>325</v>
      </c>
      <c r="E1554" s="161">
        <v>11.16</v>
      </c>
      <c r="F1554" s="161"/>
      <c r="G1554" s="30" t="s">
        <v>10</v>
      </c>
      <c r="H1554" s="15">
        <v>1</v>
      </c>
      <c r="I1554" s="32">
        <v>11.57</v>
      </c>
      <c r="J1554" s="32">
        <v>11.57</v>
      </c>
    </row>
    <row r="1555" spans="1:10" ht="24" customHeight="1" x14ac:dyDescent="0.2">
      <c r="A1555" s="25" t="s">
        <v>558</v>
      </c>
      <c r="B1555" s="27" t="s">
        <v>1061</v>
      </c>
      <c r="C1555" s="25" t="s">
        <v>377</v>
      </c>
      <c r="D1555" s="25" t="s">
        <v>1062</v>
      </c>
      <c r="E1555" s="157" t="s">
        <v>567</v>
      </c>
      <c r="F1555" s="157"/>
      <c r="G1555" s="26" t="s">
        <v>10</v>
      </c>
      <c r="H1555" s="18">
        <v>1</v>
      </c>
      <c r="I1555" s="28">
        <v>11.57</v>
      </c>
      <c r="J1555" s="28">
        <v>11.57</v>
      </c>
    </row>
    <row r="1556" spans="1:10" ht="24" customHeight="1" x14ac:dyDescent="0.2">
      <c r="A1556" s="35"/>
      <c r="B1556" s="35"/>
      <c r="C1556" s="35"/>
      <c r="D1556" s="35"/>
      <c r="E1556" s="35" t="s">
        <v>576</v>
      </c>
      <c r="F1556" s="20">
        <v>0</v>
      </c>
      <c r="G1556" s="35" t="s">
        <v>577</v>
      </c>
      <c r="H1556" s="20">
        <v>0</v>
      </c>
      <c r="I1556" s="35" t="s">
        <v>578</v>
      </c>
      <c r="J1556" s="20">
        <v>0</v>
      </c>
    </row>
    <row r="1557" spans="1:10" ht="24" customHeight="1" x14ac:dyDescent="0.2">
      <c r="A1557" s="35"/>
      <c r="B1557" s="35"/>
      <c r="C1557" s="35"/>
      <c r="D1557" s="35"/>
      <c r="E1557" s="35" t="s">
        <v>579</v>
      </c>
      <c r="F1557" s="20">
        <v>3.3344740000000002</v>
      </c>
      <c r="G1557" s="35"/>
      <c r="H1557" s="158" t="s">
        <v>580</v>
      </c>
      <c r="I1557" s="158"/>
      <c r="J1557" s="20">
        <v>14.9</v>
      </c>
    </row>
    <row r="1558" spans="1:10" ht="15" thickBot="1" x14ac:dyDescent="0.25">
      <c r="A1558" s="33"/>
      <c r="B1558" s="33"/>
      <c r="C1558" s="33"/>
      <c r="D1558" s="33"/>
      <c r="E1558" s="33"/>
      <c r="F1558" s="33"/>
      <c r="G1558" s="33" t="s">
        <v>581</v>
      </c>
      <c r="H1558" s="19">
        <v>15</v>
      </c>
      <c r="I1558" s="33" t="s">
        <v>582</v>
      </c>
      <c r="J1558" s="36">
        <v>223.5</v>
      </c>
    </row>
    <row r="1559" spans="1:10" ht="14.25" customHeight="1" thickTop="1" x14ac:dyDescent="0.2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</row>
    <row r="1560" spans="1:10" ht="30" customHeight="1" x14ac:dyDescent="0.2">
      <c r="A1560" s="12" t="s">
        <v>532</v>
      </c>
      <c r="B1560" s="12"/>
      <c r="C1560" s="12"/>
      <c r="D1560" s="12" t="s">
        <v>360</v>
      </c>
      <c r="E1560" s="12"/>
      <c r="F1560" s="159"/>
      <c r="G1560" s="159"/>
      <c r="H1560" s="13"/>
      <c r="I1560" s="12"/>
      <c r="J1560" s="14">
        <v>5330.86</v>
      </c>
    </row>
    <row r="1561" spans="1:10" ht="0.95" customHeight="1" x14ac:dyDescent="0.2">
      <c r="A1561" s="10" t="s">
        <v>533</v>
      </c>
      <c r="B1561" s="11" t="s">
        <v>371</v>
      </c>
      <c r="C1561" s="10" t="s">
        <v>372</v>
      </c>
      <c r="D1561" s="10" t="s">
        <v>1</v>
      </c>
      <c r="E1561" s="160" t="s">
        <v>556</v>
      </c>
      <c r="F1561" s="160"/>
      <c r="G1561" s="9" t="s">
        <v>2</v>
      </c>
      <c r="H1561" s="11" t="s">
        <v>3</v>
      </c>
      <c r="I1561" s="11" t="s">
        <v>373</v>
      </c>
      <c r="J1561" s="11" t="s">
        <v>375</v>
      </c>
    </row>
    <row r="1562" spans="1:10" ht="18" customHeight="1" x14ac:dyDescent="0.2">
      <c r="A1562" s="29" t="s">
        <v>557</v>
      </c>
      <c r="B1562" s="31" t="s">
        <v>403</v>
      </c>
      <c r="C1562" s="29" t="s">
        <v>377</v>
      </c>
      <c r="D1562" s="29" t="s">
        <v>97</v>
      </c>
      <c r="E1562" s="161">
        <v>11.18</v>
      </c>
      <c r="F1562" s="161"/>
      <c r="G1562" s="30" t="s">
        <v>34</v>
      </c>
      <c r="H1562" s="15">
        <v>1</v>
      </c>
      <c r="I1562" s="32">
        <v>111.03</v>
      </c>
      <c r="J1562" s="32">
        <v>111.03</v>
      </c>
    </row>
    <row r="1563" spans="1:10" ht="24" customHeight="1" x14ac:dyDescent="0.2">
      <c r="A1563" s="25" t="s">
        <v>558</v>
      </c>
      <c r="B1563" s="27" t="s">
        <v>595</v>
      </c>
      <c r="C1563" s="25" t="s">
        <v>377</v>
      </c>
      <c r="D1563" s="25" t="s">
        <v>596</v>
      </c>
      <c r="E1563" s="157" t="s">
        <v>561</v>
      </c>
      <c r="F1563" s="157"/>
      <c r="G1563" s="26" t="s">
        <v>562</v>
      </c>
      <c r="H1563" s="18">
        <v>1.5</v>
      </c>
      <c r="I1563" s="28">
        <v>13.62</v>
      </c>
      <c r="J1563" s="28">
        <v>20.43</v>
      </c>
    </row>
    <row r="1564" spans="1:10" ht="24" customHeight="1" x14ac:dyDescent="0.2">
      <c r="A1564" s="25" t="s">
        <v>558</v>
      </c>
      <c r="B1564" s="27" t="s">
        <v>698</v>
      </c>
      <c r="C1564" s="25" t="s">
        <v>377</v>
      </c>
      <c r="D1564" s="25" t="s">
        <v>699</v>
      </c>
      <c r="E1564" s="157" t="s">
        <v>567</v>
      </c>
      <c r="F1564" s="157"/>
      <c r="G1564" s="26" t="s">
        <v>34</v>
      </c>
      <c r="H1564" s="18">
        <v>1.2</v>
      </c>
      <c r="I1564" s="28">
        <v>75.5</v>
      </c>
      <c r="J1564" s="28">
        <v>90.6</v>
      </c>
    </row>
    <row r="1565" spans="1:10" x14ac:dyDescent="0.2">
      <c r="A1565" s="35"/>
      <c r="B1565" s="35"/>
      <c r="C1565" s="35"/>
      <c r="D1565" s="35"/>
      <c r="E1565" s="35" t="s">
        <v>576</v>
      </c>
      <c r="F1565" s="20">
        <v>20.43</v>
      </c>
      <c r="G1565" s="35" t="s">
        <v>577</v>
      </c>
      <c r="H1565" s="20">
        <v>0</v>
      </c>
      <c r="I1565" s="35" t="s">
        <v>578</v>
      </c>
      <c r="J1565" s="20">
        <v>20.43</v>
      </c>
    </row>
    <row r="1566" spans="1:10" ht="14.25" customHeight="1" x14ac:dyDescent="0.2">
      <c r="A1566" s="35"/>
      <c r="B1566" s="35"/>
      <c r="C1566" s="35"/>
      <c r="D1566" s="35"/>
      <c r="E1566" s="35" t="s">
        <v>579</v>
      </c>
      <c r="F1566" s="20">
        <v>31.998846</v>
      </c>
      <c r="G1566" s="35"/>
      <c r="H1566" s="158" t="s">
        <v>580</v>
      </c>
      <c r="I1566" s="158"/>
      <c r="J1566" s="20">
        <v>143.03</v>
      </c>
    </row>
    <row r="1567" spans="1:10" ht="30" customHeight="1" thickBot="1" x14ac:dyDescent="0.25">
      <c r="A1567" s="33"/>
      <c r="B1567" s="33"/>
      <c r="C1567" s="33"/>
      <c r="D1567" s="33"/>
      <c r="E1567" s="33"/>
      <c r="F1567" s="33"/>
      <c r="G1567" s="33" t="s">
        <v>581</v>
      </c>
      <c r="H1567" s="19">
        <v>2.29</v>
      </c>
      <c r="I1567" s="33" t="s">
        <v>582</v>
      </c>
      <c r="J1567" s="36">
        <v>327.54000000000002</v>
      </c>
    </row>
    <row r="1568" spans="1:10" ht="0.95" customHeight="1" thickTop="1" x14ac:dyDescent="0.2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</row>
    <row r="1569" spans="1:10" ht="18" customHeight="1" x14ac:dyDescent="0.2">
      <c r="A1569" s="10" t="s">
        <v>534</v>
      </c>
      <c r="B1569" s="11" t="s">
        <v>371</v>
      </c>
      <c r="C1569" s="10" t="s">
        <v>372</v>
      </c>
      <c r="D1569" s="10" t="s">
        <v>1</v>
      </c>
      <c r="E1569" s="160" t="s">
        <v>556</v>
      </c>
      <c r="F1569" s="160"/>
      <c r="G1569" s="9" t="s">
        <v>2</v>
      </c>
      <c r="H1569" s="11" t="s">
        <v>3</v>
      </c>
      <c r="I1569" s="11" t="s">
        <v>373</v>
      </c>
      <c r="J1569" s="11" t="s">
        <v>375</v>
      </c>
    </row>
    <row r="1570" spans="1:10" ht="24" customHeight="1" x14ac:dyDescent="0.2">
      <c r="A1570" s="29" t="s">
        <v>557</v>
      </c>
      <c r="B1570" s="31" t="s">
        <v>535</v>
      </c>
      <c r="C1570" s="29" t="s">
        <v>377</v>
      </c>
      <c r="D1570" s="29" t="s">
        <v>320</v>
      </c>
      <c r="E1570" s="161">
        <v>11.18</v>
      </c>
      <c r="F1570" s="161"/>
      <c r="G1570" s="30" t="s">
        <v>10</v>
      </c>
      <c r="H1570" s="15">
        <v>1</v>
      </c>
      <c r="I1570" s="32">
        <v>1.99</v>
      </c>
      <c r="J1570" s="32">
        <v>1.99</v>
      </c>
    </row>
    <row r="1571" spans="1:10" ht="24" customHeight="1" x14ac:dyDescent="0.2">
      <c r="A1571" s="25" t="s">
        <v>558</v>
      </c>
      <c r="B1571" s="27" t="s">
        <v>595</v>
      </c>
      <c r="C1571" s="25" t="s">
        <v>377</v>
      </c>
      <c r="D1571" s="25" t="s">
        <v>596</v>
      </c>
      <c r="E1571" s="157" t="s">
        <v>561</v>
      </c>
      <c r="F1571" s="157"/>
      <c r="G1571" s="26" t="s">
        <v>562</v>
      </c>
      <c r="H1571" s="18">
        <v>0.03</v>
      </c>
      <c r="I1571" s="28">
        <v>13.62</v>
      </c>
      <c r="J1571" s="28">
        <v>0.40860000000000002</v>
      </c>
    </row>
    <row r="1572" spans="1:10" ht="24" customHeight="1" x14ac:dyDescent="0.2">
      <c r="A1572" s="25" t="s">
        <v>558</v>
      </c>
      <c r="B1572" s="27" t="s">
        <v>1063</v>
      </c>
      <c r="C1572" s="25" t="s">
        <v>377</v>
      </c>
      <c r="D1572" s="25" t="s">
        <v>1064</v>
      </c>
      <c r="E1572" s="157" t="s">
        <v>567</v>
      </c>
      <c r="F1572" s="157"/>
      <c r="G1572" s="26" t="s">
        <v>10</v>
      </c>
      <c r="H1572" s="18">
        <v>1.02</v>
      </c>
      <c r="I1572" s="28">
        <v>1.55</v>
      </c>
      <c r="J1572" s="28">
        <v>1.581</v>
      </c>
    </row>
    <row r="1573" spans="1:10" x14ac:dyDescent="0.2">
      <c r="A1573" s="35"/>
      <c r="B1573" s="35"/>
      <c r="C1573" s="35"/>
      <c r="D1573" s="35"/>
      <c r="E1573" s="35" t="s">
        <v>576</v>
      </c>
      <c r="F1573" s="20">
        <v>0.41</v>
      </c>
      <c r="G1573" s="35" t="s">
        <v>577</v>
      </c>
      <c r="H1573" s="20">
        <v>0</v>
      </c>
      <c r="I1573" s="35" t="s">
        <v>578</v>
      </c>
      <c r="J1573" s="20">
        <v>0.41</v>
      </c>
    </row>
    <row r="1574" spans="1:10" ht="14.25" customHeight="1" x14ac:dyDescent="0.2">
      <c r="A1574" s="35"/>
      <c r="B1574" s="35"/>
      <c r="C1574" s="35"/>
      <c r="D1574" s="35"/>
      <c r="E1574" s="35" t="s">
        <v>579</v>
      </c>
      <c r="F1574" s="20">
        <v>0.57351799999999997</v>
      </c>
      <c r="G1574" s="35"/>
      <c r="H1574" s="158" t="s">
        <v>580</v>
      </c>
      <c r="I1574" s="158"/>
      <c r="J1574" s="20">
        <v>2.56</v>
      </c>
    </row>
    <row r="1575" spans="1:10" ht="30" customHeight="1" thickBot="1" x14ac:dyDescent="0.25">
      <c r="A1575" s="33"/>
      <c r="B1575" s="33"/>
      <c r="C1575" s="33"/>
      <c r="D1575" s="33"/>
      <c r="E1575" s="33"/>
      <c r="F1575" s="33"/>
      <c r="G1575" s="33" t="s">
        <v>581</v>
      </c>
      <c r="H1575" s="19">
        <v>45.85</v>
      </c>
      <c r="I1575" s="33" t="s">
        <v>582</v>
      </c>
      <c r="J1575" s="36">
        <v>117.38</v>
      </c>
    </row>
    <row r="1576" spans="1:10" ht="0.95" customHeight="1" thickTop="1" x14ac:dyDescent="0.2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</row>
    <row r="1577" spans="1:10" ht="18" customHeight="1" x14ac:dyDescent="0.2">
      <c r="A1577" s="10" t="s">
        <v>536</v>
      </c>
      <c r="B1577" s="11" t="s">
        <v>371</v>
      </c>
      <c r="C1577" s="10" t="s">
        <v>372</v>
      </c>
      <c r="D1577" s="10" t="s">
        <v>1</v>
      </c>
      <c r="E1577" s="160" t="s">
        <v>556</v>
      </c>
      <c r="F1577" s="160"/>
      <c r="G1577" s="9" t="s">
        <v>2</v>
      </c>
      <c r="H1577" s="11" t="s">
        <v>3</v>
      </c>
      <c r="I1577" s="11" t="s">
        <v>373</v>
      </c>
      <c r="J1577" s="11" t="s">
        <v>375</v>
      </c>
    </row>
    <row r="1578" spans="1:10" ht="24" customHeight="1" x14ac:dyDescent="0.2">
      <c r="A1578" s="29" t="s">
        <v>557</v>
      </c>
      <c r="B1578" s="31" t="s">
        <v>524</v>
      </c>
      <c r="C1578" s="29" t="s">
        <v>377</v>
      </c>
      <c r="D1578" s="29" t="s">
        <v>321</v>
      </c>
      <c r="E1578" s="161">
        <v>10.02</v>
      </c>
      <c r="F1578" s="161"/>
      <c r="G1578" s="30" t="s">
        <v>70</v>
      </c>
      <c r="H1578" s="15">
        <v>1</v>
      </c>
      <c r="I1578" s="32">
        <v>7.21</v>
      </c>
      <c r="J1578" s="32">
        <v>7.21</v>
      </c>
    </row>
    <row r="1579" spans="1:10" ht="48" customHeight="1" x14ac:dyDescent="0.2">
      <c r="A1579" s="25" t="s">
        <v>558</v>
      </c>
      <c r="B1579" s="27" t="s">
        <v>667</v>
      </c>
      <c r="C1579" s="25" t="s">
        <v>377</v>
      </c>
      <c r="D1579" s="25" t="s">
        <v>668</v>
      </c>
      <c r="E1579" s="157" t="s">
        <v>561</v>
      </c>
      <c r="F1579" s="157"/>
      <c r="G1579" s="26" t="s">
        <v>562</v>
      </c>
      <c r="H1579" s="18">
        <v>0.02</v>
      </c>
      <c r="I1579" s="28">
        <v>16.57</v>
      </c>
      <c r="J1579" s="28">
        <v>0.33139999999999997</v>
      </c>
    </row>
    <row r="1580" spans="1:10" ht="38.25" x14ac:dyDescent="0.2">
      <c r="A1580" s="25" t="s">
        <v>558</v>
      </c>
      <c r="B1580" s="27" t="s">
        <v>669</v>
      </c>
      <c r="C1580" s="25" t="s">
        <v>377</v>
      </c>
      <c r="D1580" s="25" t="s">
        <v>670</v>
      </c>
      <c r="E1580" s="157" t="s">
        <v>561</v>
      </c>
      <c r="F1580" s="157"/>
      <c r="G1580" s="26" t="s">
        <v>562</v>
      </c>
      <c r="H1580" s="18">
        <v>0.04</v>
      </c>
      <c r="I1580" s="28">
        <v>13.62</v>
      </c>
      <c r="J1580" s="28">
        <v>0.54479999999999995</v>
      </c>
    </row>
    <row r="1581" spans="1:10" ht="14.25" customHeight="1" x14ac:dyDescent="0.2">
      <c r="A1581" s="25" t="s">
        <v>558</v>
      </c>
      <c r="B1581" s="27" t="s">
        <v>1057</v>
      </c>
      <c r="C1581" s="25" t="s">
        <v>377</v>
      </c>
      <c r="D1581" s="25" t="s">
        <v>1058</v>
      </c>
      <c r="E1581" s="157" t="s">
        <v>567</v>
      </c>
      <c r="F1581" s="157"/>
      <c r="G1581" s="26" t="s">
        <v>70</v>
      </c>
      <c r="H1581" s="18">
        <v>1.1000000000000001</v>
      </c>
      <c r="I1581" s="28">
        <v>5.71</v>
      </c>
      <c r="J1581" s="28">
        <v>6.2809999999999997</v>
      </c>
    </row>
    <row r="1582" spans="1:10" ht="30" customHeight="1" x14ac:dyDescent="0.2">
      <c r="A1582" s="25" t="s">
        <v>558</v>
      </c>
      <c r="B1582" s="27" t="s">
        <v>673</v>
      </c>
      <c r="C1582" s="25" t="s">
        <v>377</v>
      </c>
      <c r="D1582" s="25" t="s">
        <v>674</v>
      </c>
      <c r="E1582" s="157" t="s">
        <v>567</v>
      </c>
      <c r="F1582" s="157"/>
      <c r="G1582" s="26" t="s">
        <v>70</v>
      </c>
      <c r="H1582" s="18">
        <v>6.4999999999999997E-3</v>
      </c>
      <c r="I1582" s="28">
        <v>8.27</v>
      </c>
      <c r="J1582" s="28">
        <v>5.3754999999999997E-2</v>
      </c>
    </row>
    <row r="1583" spans="1:10" ht="0.95" customHeight="1" x14ac:dyDescent="0.2">
      <c r="A1583" s="35"/>
      <c r="B1583" s="35"/>
      <c r="C1583" s="35"/>
      <c r="D1583" s="35"/>
      <c r="E1583" s="35" t="s">
        <v>576</v>
      </c>
      <c r="F1583" s="20">
        <v>0.87</v>
      </c>
      <c r="G1583" s="35" t="s">
        <v>577</v>
      </c>
      <c r="H1583" s="20">
        <v>0</v>
      </c>
      <c r="I1583" s="35" t="s">
        <v>578</v>
      </c>
      <c r="J1583" s="20">
        <v>0.87</v>
      </c>
    </row>
    <row r="1584" spans="1:10" ht="18" customHeight="1" x14ac:dyDescent="0.2">
      <c r="A1584" s="35"/>
      <c r="B1584" s="35"/>
      <c r="C1584" s="35"/>
      <c r="D1584" s="35"/>
      <c r="E1584" s="35" t="s">
        <v>579</v>
      </c>
      <c r="F1584" s="20">
        <v>2.077922</v>
      </c>
      <c r="G1584" s="35"/>
      <c r="H1584" s="158" t="s">
        <v>580</v>
      </c>
      <c r="I1584" s="158"/>
      <c r="J1584" s="20">
        <v>9.2899999999999991</v>
      </c>
    </row>
    <row r="1585" spans="1:10" ht="24" customHeight="1" thickBot="1" x14ac:dyDescent="0.25">
      <c r="A1585" s="33"/>
      <c r="B1585" s="33"/>
      <c r="C1585" s="33"/>
      <c r="D1585" s="33"/>
      <c r="E1585" s="33"/>
      <c r="F1585" s="33"/>
      <c r="G1585" s="33" t="s">
        <v>581</v>
      </c>
      <c r="H1585" s="19">
        <v>101</v>
      </c>
      <c r="I1585" s="33" t="s">
        <v>582</v>
      </c>
      <c r="J1585" s="36">
        <v>938.29</v>
      </c>
    </row>
    <row r="1586" spans="1:10" ht="48" customHeight="1" thickTop="1" x14ac:dyDescent="0.2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</row>
    <row r="1587" spans="1:10" ht="15" x14ac:dyDescent="0.2">
      <c r="A1587" s="10" t="s">
        <v>537</v>
      </c>
      <c r="B1587" s="11" t="s">
        <v>371</v>
      </c>
      <c r="C1587" s="10" t="s">
        <v>372</v>
      </c>
      <c r="D1587" s="10" t="s">
        <v>1</v>
      </c>
      <c r="E1587" s="160" t="s">
        <v>556</v>
      </c>
      <c r="F1587" s="160"/>
      <c r="G1587" s="9" t="s">
        <v>2</v>
      </c>
      <c r="H1587" s="11" t="s">
        <v>3</v>
      </c>
      <c r="I1587" s="11" t="s">
        <v>373</v>
      </c>
      <c r="J1587" s="11" t="s">
        <v>375</v>
      </c>
    </row>
    <row r="1588" spans="1:10" ht="14.25" customHeight="1" x14ac:dyDescent="0.2">
      <c r="A1588" s="29" t="s">
        <v>557</v>
      </c>
      <c r="B1588" s="31" t="s">
        <v>395</v>
      </c>
      <c r="C1588" s="29" t="s">
        <v>377</v>
      </c>
      <c r="D1588" s="29" t="s">
        <v>65</v>
      </c>
      <c r="E1588" s="161">
        <v>11.01</v>
      </c>
      <c r="F1588" s="161"/>
      <c r="G1588" s="30" t="s">
        <v>34</v>
      </c>
      <c r="H1588" s="15">
        <v>1</v>
      </c>
      <c r="I1588" s="32">
        <v>358.96</v>
      </c>
      <c r="J1588" s="32">
        <v>358.96</v>
      </c>
    </row>
    <row r="1589" spans="1:10" ht="30" customHeight="1" x14ac:dyDescent="0.2">
      <c r="A1589" s="25" t="s">
        <v>558</v>
      </c>
      <c r="B1589" s="27" t="s">
        <v>661</v>
      </c>
      <c r="C1589" s="25" t="s">
        <v>377</v>
      </c>
      <c r="D1589" s="25" t="s">
        <v>662</v>
      </c>
      <c r="E1589" s="157" t="s">
        <v>567</v>
      </c>
      <c r="F1589" s="157"/>
      <c r="G1589" s="26" t="s">
        <v>34</v>
      </c>
      <c r="H1589" s="18">
        <v>1.03</v>
      </c>
      <c r="I1589" s="28">
        <v>348.5</v>
      </c>
      <c r="J1589" s="28">
        <v>358.95499999999998</v>
      </c>
    </row>
    <row r="1590" spans="1:10" ht="0.95" customHeight="1" x14ac:dyDescent="0.2">
      <c r="A1590" s="35"/>
      <c r="B1590" s="35"/>
      <c r="C1590" s="35"/>
      <c r="D1590" s="35"/>
      <c r="E1590" s="35" t="s">
        <v>576</v>
      </c>
      <c r="F1590" s="20">
        <v>0</v>
      </c>
      <c r="G1590" s="35" t="s">
        <v>577</v>
      </c>
      <c r="H1590" s="20">
        <v>0</v>
      </c>
      <c r="I1590" s="35" t="s">
        <v>578</v>
      </c>
      <c r="J1590" s="20">
        <v>0</v>
      </c>
    </row>
    <row r="1591" spans="1:10" ht="24" customHeight="1" x14ac:dyDescent="0.2">
      <c r="A1591" s="35"/>
      <c r="B1591" s="35"/>
      <c r="C1591" s="35"/>
      <c r="D1591" s="35"/>
      <c r="E1591" s="35" t="s">
        <v>579</v>
      </c>
      <c r="F1591" s="20">
        <v>103.45227199999999</v>
      </c>
      <c r="G1591" s="35"/>
      <c r="H1591" s="158" t="s">
        <v>580</v>
      </c>
      <c r="I1591" s="158"/>
      <c r="J1591" s="20">
        <v>462.41</v>
      </c>
    </row>
    <row r="1592" spans="1:10" ht="18" customHeight="1" thickBot="1" x14ac:dyDescent="0.25">
      <c r="A1592" s="33"/>
      <c r="B1592" s="33"/>
      <c r="C1592" s="33"/>
      <c r="D1592" s="33"/>
      <c r="E1592" s="33"/>
      <c r="F1592" s="33"/>
      <c r="G1592" s="33" t="s">
        <v>581</v>
      </c>
      <c r="H1592" s="19">
        <v>4.59</v>
      </c>
      <c r="I1592" s="33" t="s">
        <v>582</v>
      </c>
      <c r="J1592" s="36">
        <v>2122.46</v>
      </c>
    </row>
    <row r="1593" spans="1:10" ht="24" customHeight="1" thickTop="1" x14ac:dyDescent="0.2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</row>
    <row r="1594" spans="1:10" ht="24" customHeight="1" x14ac:dyDescent="0.2">
      <c r="A1594" s="10" t="s">
        <v>538</v>
      </c>
      <c r="B1594" s="11" t="s">
        <v>371</v>
      </c>
      <c r="C1594" s="10" t="s">
        <v>372</v>
      </c>
      <c r="D1594" s="10" t="s">
        <v>1</v>
      </c>
      <c r="E1594" s="160" t="s">
        <v>556</v>
      </c>
      <c r="F1594" s="160"/>
      <c r="G1594" s="9" t="s">
        <v>2</v>
      </c>
      <c r="H1594" s="11" t="s">
        <v>3</v>
      </c>
      <c r="I1594" s="11" t="s">
        <v>373</v>
      </c>
      <c r="J1594" s="11" t="s">
        <v>375</v>
      </c>
    </row>
    <row r="1595" spans="1:10" ht="24" customHeight="1" x14ac:dyDescent="0.2">
      <c r="A1595" s="29" t="s">
        <v>557</v>
      </c>
      <c r="B1595" s="31" t="s">
        <v>527</v>
      </c>
      <c r="C1595" s="29" t="s">
        <v>377</v>
      </c>
      <c r="D1595" s="29" t="s">
        <v>323</v>
      </c>
      <c r="E1595" s="161">
        <v>11.16</v>
      </c>
      <c r="F1595" s="161"/>
      <c r="G1595" s="30" t="s">
        <v>34</v>
      </c>
      <c r="H1595" s="15">
        <v>1</v>
      </c>
      <c r="I1595" s="32">
        <v>57.43</v>
      </c>
      <c r="J1595" s="32">
        <v>57.43</v>
      </c>
    </row>
    <row r="1596" spans="1:10" ht="38.25" x14ac:dyDescent="0.2">
      <c r="A1596" s="25" t="s">
        <v>558</v>
      </c>
      <c r="B1596" s="27" t="s">
        <v>663</v>
      </c>
      <c r="C1596" s="25" t="s">
        <v>377</v>
      </c>
      <c r="D1596" s="25" t="s">
        <v>664</v>
      </c>
      <c r="E1596" s="157" t="s">
        <v>561</v>
      </c>
      <c r="F1596" s="157"/>
      <c r="G1596" s="26" t="s">
        <v>562</v>
      </c>
      <c r="H1596" s="18">
        <v>1</v>
      </c>
      <c r="I1596" s="28">
        <v>16.57</v>
      </c>
      <c r="J1596" s="28">
        <v>16.57</v>
      </c>
    </row>
    <row r="1597" spans="1:10" ht="14.25" customHeight="1" x14ac:dyDescent="0.2">
      <c r="A1597" s="25" t="s">
        <v>558</v>
      </c>
      <c r="B1597" s="27" t="s">
        <v>595</v>
      </c>
      <c r="C1597" s="25" t="s">
        <v>377</v>
      </c>
      <c r="D1597" s="25" t="s">
        <v>596</v>
      </c>
      <c r="E1597" s="157" t="s">
        <v>561</v>
      </c>
      <c r="F1597" s="157"/>
      <c r="G1597" s="26" t="s">
        <v>562</v>
      </c>
      <c r="H1597" s="18">
        <v>3</v>
      </c>
      <c r="I1597" s="28">
        <v>13.62</v>
      </c>
      <c r="J1597" s="28">
        <v>40.86</v>
      </c>
    </row>
    <row r="1598" spans="1:10" ht="30" customHeight="1" x14ac:dyDescent="0.2">
      <c r="A1598" s="35"/>
      <c r="B1598" s="35"/>
      <c r="C1598" s="35"/>
      <c r="D1598" s="35"/>
      <c r="E1598" s="35" t="s">
        <v>576</v>
      </c>
      <c r="F1598" s="20">
        <v>57.43</v>
      </c>
      <c r="G1598" s="35" t="s">
        <v>577</v>
      </c>
      <c r="H1598" s="20">
        <v>0</v>
      </c>
      <c r="I1598" s="35" t="s">
        <v>578</v>
      </c>
      <c r="J1598" s="20">
        <v>57.43</v>
      </c>
    </row>
    <row r="1599" spans="1:10" ht="0.95" customHeight="1" x14ac:dyDescent="0.2">
      <c r="A1599" s="35"/>
      <c r="B1599" s="35"/>
      <c r="C1599" s="35"/>
      <c r="D1599" s="35"/>
      <c r="E1599" s="35" t="s">
        <v>579</v>
      </c>
      <c r="F1599" s="20">
        <v>16.551326</v>
      </c>
      <c r="G1599" s="35"/>
      <c r="H1599" s="158" t="s">
        <v>580</v>
      </c>
      <c r="I1599" s="158"/>
      <c r="J1599" s="20">
        <v>73.98</v>
      </c>
    </row>
    <row r="1600" spans="1:10" ht="18" customHeight="1" thickBot="1" x14ac:dyDescent="0.25">
      <c r="A1600" s="33"/>
      <c r="B1600" s="33"/>
      <c r="C1600" s="33"/>
      <c r="D1600" s="33"/>
      <c r="E1600" s="33"/>
      <c r="F1600" s="33"/>
      <c r="G1600" s="33" t="s">
        <v>581</v>
      </c>
      <c r="H1600" s="19">
        <v>4.59</v>
      </c>
      <c r="I1600" s="33" t="s">
        <v>582</v>
      </c>
      <c r="J1600" s="36">
        <v>339.57</v>
      </c>
    </row>
    <row r="1601" spans="1:10" ht="24" customHeight="1" thickTop="1" x14ac:dyDescent="0.2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</row>
    <row r="1602" spans="1:10" ht="24" customHeight="1" x14ac:dyDescent="0.2">
      <c r="A1602" s="10" t="s">
        <v>539</v>
      </c>
      <c r="B1602" s="11" t="s">
        <v>371</v>
      </c>
      <c r="C1602" s="10" t="s">
        <v>372</v>
      </c>
      <c r="D1602" s="10" t="s">
        <v>1</v>
      </c>
      <c r="E1602" s="160" t="s">
        <v>556</v>
      </c>
      <c r="F1602" s="160"/>
      <c r="G1602" s="9" t="s">
        <v>2</v>
      </c>
      <c r="H1602" s="11" t="s">
        <v>3</v>
      </c>
      <c r="I1602" s="11" t="s">
        <v>373</v>
      </c>
      <c r="J1602" s="11" t="s">
        <v>375</v>
      </c>
    </row>
    <row r="1603" spans="1:10" ht="24" customHeight="1" x14ac:dyDescent="0.2">
      <c r="A1603" s="29" t="s">
        <v>557</v>
      </c>
      <c r="B1603" s="31" t="s">
        <v>529</v>
      </c>
      <c r="C1603" s="29" t="s">
        <v>377</v>
      </c>
      <c r="D1603" s="29" t="s">
        <v>324</v>
      </c>
      <c r="E1603" s="161">
        <v>11.2</v>
      </c>
      <c r="F1603" s="161"/>
      <c r="G1603" s="30" t="s">
        <v>75</v>
      </c>
      <c r="H1603" s="15">
        <v>1</v>
      </c>
      <c r="I1603" s="32">
        <v>13.22</v>
      </c>
      <c r="J1603" s="32">
        <v>13.22</v>
      </c>
    </row>
    <row r="1604" spans="1:10" ht="24" customHeight="1" x14ac:dyDescent="0.2">
      <c r="A1604" s="25" t="s">
        <v>558</v>
      </c>
      <c r="B1604" s="27" t="s">
        <v>1059</v>
      </c>
      <c r="C1604" s="25" t="s">
        <v>377</v>
      </c>
      <c r="D1604" s="25" t="s">
        <v>1060</v>
      </c>
      <c r="E1604" s="157" t="s">
        <v>567</v>
      </c>
      <c r="F1604" s="157"/>
      <c r="G1604" s="26" t="s">
        <v>75</v>
      </c>
      <c r="H1604" s="18">
        <v>1</v>
      </c>
      <c r="I1604" s="28">
        <v>13.22</v>
      </c>
      <c r="J1604" s="28">
        <v>13.22</v>
      </c>
    </row>
    <row r="1605" spans="1:10" ht="24" customHeight="1" x14ac:dyDescent="0.2">
      <c r="A1605" s="35"/>
      <c r="B1605" s="35"/>
      <c r="C1605" s="35"/>
      <c r="D1605" s="35"/>
      <c r="E1605" s="35" t="s">
        <v>576</v>
      </c>
      <c r="F1605" s="20">
        <v>0</v>
      </c>
      <c r="G1605" s="35" t="s">
        <v>577</v>
      </c>
      <c r="H1605" s="20">
        <v>0</v>
      </c>
      <c r="I1605" s="35" t="s">
        <v>578</v>
      </c>
      <c r="J1605" s="20">
        <v>0</v>
      </c>
    </row>
    <row r="1606" spans="1:10" ht="14.25" customHeight="1" x14ac:dyDescent="0.2">
      <c r="A1606" s="35"/>
      <c r="B1606" s="35"/>
      <c r="C1606" s="35"/>
      <c r="D1606" s="35"/>
      <c r="E1606" s="35" t="s">
        <v>579</v>
      </c>
      <c r="F1606" s="20">
        <v>3.8100040000000002</v>
      </c>
      <c r="G1606" s="35"/>
      <c r="H1606" s="158" t="s">
        <v>580</v>
      </c>
      <c r="I1606" s="158"/>
      <c r="J1606" s="20">
        <v>17.03</v>
      </c>
    </row>
    <row r="1607" spans="1:10" ht="14.25" customHeight="1" thickBot="1" x14ac:dyDescent="0.25">
      <c r="A1607" s="33"/>
      <c r="B1607" s="33"/>
      <c r="C1607" s="33"/>
      <c r="D1607" s="33"/>
      <c r="E1607" s="33"/>
      <c r="F1607" s="33"/>
      <c r="G1607" s="33" t="s">
        <v>581</v>
      </c>
      <c r="H1607" s="19">
        <v>47.12</v>
      </c>
      <c r="I1607" s="33" t="s">
        <v>582</v>
      </c>
      <c r="J1607" s="36">
        <v>802.45</v>
      </c>
    </row>
    <row r="1608" spans="1:10" ht="30" customHeight="1" thickTop="1" x14ac:dyDescent="0.2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</row>
    <row r="1609" spans="1:10" ht="0.95" customHeight="1" x14ac:dyDescent="0.2">
      <c r="A1609" s="10" t="s">
        <v>540</v>
      </c>
      <c r="B1609" s="11" t="s">
        <v>371</v>
      </c>
      <c r="C1609" s="10" t="s">
        <v>372</v>
      </c>
      <c r="D1609" s="10" t="s">
        <v>1</v>
      </c>
      <c r="E1609" s="160" t="s">
        <v>556</v>
      </c>
      <c r="F1609" s="160"/>
      <c r="G1609" s="9" t="s">
        <v>2</v>
      </c>
      <c r="H1609" s="11" t="s">
        <v>3</v>
      </c>
      <c r="I1609" s="11" t="s">
        <v>373</v>
      </c>
      <c r="J1609" s="11" t="s">
        <v>375</v>
      </c>
    </row>
    <row r="1610" spans="1:10" ht="18" customHeight="1" x14ac:dyDescent="0.2">
      <c r="A1610" s="29" t="s">
        <v>557</v>
      </c>
      <c r="B1610" s="31" t="s">
        <v>531</v>
      </c>
      <c r="C1610" s="29" t="s">
        <v>377</v>
      </c>
      <c r="D1610" s="29" t="s">
        <v>325</v>
      </c>
      <c r="E1610" s="161">
        <v>11.16</v>
      </c>
      <c r="F1610" s="161"/>
      <c r="G1610" s="30" t="s">
        <v>10</v>
      </c>
      <c r="H1610" s="15">
        <v>1</v>
      </c>
      <c r="I1610" s="32">
        <v>11.57</v>
      </c>
      <c r="J1610" s="32">
        <v>11.57</v>
      </c>
    </row>
    <row r="1611" spans="1:10" ht="24" customHeight="1" x14ac:dyDescent="0.2">
      <c r="A1611" s="25" t="s">
        <v>558</v>
      </c>
      <c r="B1611" s="27" t="s">
        <v>1061</v>
      </c>
      <c r="C1611" s="25" t="s">
        <v>377</v>
      </c>
      <c r="D1611" s="25" t="s">
        <v>1062</v>
      </c>
      <c r="E1611" s="157" t="s">
        <v>567</v>
      </c>
      <c r="F1611" s="157"/>
      <c r="G1611" s="26" t="s">
        <v>10</v>
      </c>
      <c r="H1611" s="18">
        <v>1</v>
      </c>
      <c r="I1611" s="28">
        <v>11.57</v>
      </c>
      <c r="J1611" s="28">
        <v>11.57</v>
      </c>
    </row>
    <row r="1612" spans="1:10" ht="24" customHeight="1" x14ac:dyDescent="0.2">
      <c r="A1612" s="35"/>
      <c r="B1612" s="35"/>
      <c r="C1612" s="35"/>
      <c r="D1612" s="35"/>
      <c r="E1612" s="35" t="s">
        <v>576</v>
      </c>
      <c r="F1612" s="20">
        <v>0</v>
      </c>
      <c r="G1612" s="35" t="s">
        <v>577</v>
      </c>
      <c r="H1612" s="20">
        <v>0</v>
      </c>
      <c r="I1612" s="35" t="s">
        <v>578</v>
      </c>
      <c r="J1612" s="20">
        <v>0</v>
      </c>
    </row>
    <row r="1613" spans="1:10" x14ac:dyDescent="0.2">
      <c r="A1613" s="35"/>
      <c r="B1613" s="35"/>
      <c r="C1613" s="35"/>
      <c r="D1613" s="35"/>
      <c r="E1613" s="35" t="s">
        <v>579</v>
      </c>
      <c r="F1613" s="20">
        <v>3.3344740000000002</v>
      </c>
      <c r="G1613" s="35"/>
      <c r="H1613" s="158" t="s">
        <v>580</v>
      </c>
      <c r="I1613" s="158"/>
      <c r="J1613" s="20">
        <v>14.9</v>
      </c>
    </row>
    <row r="1614" spans="1:10" ht="14.25" customHeight="1" thickBot="1" x14ac:dyDescent="0.25">
      <c r="A1614" s="33"/>
      <c r="B1614" s="33"/>
      <c r="C1614" s="33"/>
      <c r="D1614" s="33"/>
      <c r="E1614" s="33"/>
      <c r="F1614" s="33"/>
      <c r="G1614" s="33" t="s">
        <v>581</v>
      </c>
      <c r="H1614" s="19">
        <v>45.85</v>
      </c>
      <c r="I1614" s="33" t="s">
        <v>582</v>
      </c>
      <c r="J1614" s="36">
        <v>683.17</v>
      </c>
    </row>
    <row r="1615" spans="1:10" ht="30" customHeight="1" thickTop="1" x14ac:dyDescent="0.2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</row>
    <row r="1616" spans="1:10" ht="0.95" customHeight="1" x14ac:dyDescent="0.2">
      <c r="A1616" s="12" t="s">
        <v>326</v>
      </c>
      <c r="B1616" s="12"/>
      <c r="C1616" s="12"/>
      <c r="D1616" s="12" t="s">
        <v>327</v>
      </c>
      <c r="E1616" s="12"/>
      <c r="F1616" s="159"/>
      <c r="G1616" s="159"/>
      <c r="H1616" s="13"/>
      <c r="I1616" s="12"/>
      <c r="J1616" s="14">
        <v>11830.77</v>
      </c>
    </row>
    <row r="1617" spans="1:10" ht="18" customHeight="1" x14ac:dyDescent="0.2">
      <c r="A1617" s="10" t="s">
        <v>328</v>
      </c>
      <c r="B1617" s="11" t="s">
        <v>371</v>
      </c>
      <c r="C1617" s="10" t="s">
        <v>372</v>
      </c>
      <c r="D1617" s="10" t="s">
        <v>1</v>
      </c>
      <c r="E1617" s="160" t="s">
        <v>556</v>
      </c>
      <c r="F1617" s="160"/>
      <c r="G1617" s="9" t="s">
        <v>2</v>
      </c>
      <c r="H1617" s="11" t="s">
        <v>3</v>
      </c>
      <c r="I1617" s="11" t="s">
        <v>373</v>
      </c>
      <c r="J1617" s="11" t="s">
        <v>375</v>
      </c>
    </row>
    <row r="1618" spans="1:10" ht="24" customHeight="1" x14ac:dyDescent="0.2">
      <c r="A1618" s="29" t="s">
        <v>557</v>
      </c>
      <c r="B1618" s="31" t="s">
        <v>403</v>
      </c>
      <c r="C1618" s="29" t="s">
        <v>377</v>
      </c>
      <c r="D1618" s="29" t="s">
        <v>97</v>
      </c>
      <c r="E1618" s="161">
        <v>11.18</v>
      </c>
      <c r="F1618" s="161"/>
      <c r="G1618" s="30" t="s">
        <v>34</v>
      </c>
      <c r="H1618" s="15">
        <v>1</v>
      </c>
      <c r="I1618" s="32">
        <v>111.03</v>
      </c>
      <c r="J1618" s="32">
        <v>111.03</v>
      </c>
    </row>
    <row r="1619" spans="1:10" ht="24" customHeight="1" x14ac:dyDescent="0.2">
      <c r="A1619" s="25" t="s">
        <v>558</v>
      </c>
      <c r="B1619" s="27" t="s">
        <v>595</v>
      </c>
      <c r="C1619" s="25" t="s">
        <v>377</v>
      </c>
      <c r="D1619" s="25" t="s">
        <v>596</v>
      </c>
      <c r="E1619" s="157" t="s">
        <v>561</v>
      </c>
      <c r="F1619" s="157"/>
      <c r="G1619" s="26" t="s">
        <v>562</v>
      </c>
      <c r="H1619" s="18">
        <v>1.5</v>
      </c>
      <c r="I1619" s="28">
        <v>13.62</v>
      </c>
      <c r="J1619" s="28">
        <v>20.43</v>
      </c>
    </row>
    <row r="1620" spans="1:10" ht="24" customHeight="1" x14ac:dyDescent="0.2">
      <c r="A1620" s="25" t="s">
        <v>558</v>
      </c>
      <c r="B1620" s="27" t="s">
        <v>698</v>
      </c>
      <c r="C1620" s="25" t="s">
        <v>377</v>
      </c>
      <c r="D1620" s="25" t="s">
        <v>699</v>
      </c>
      <c r="E1620" s="157" t="s">
        <v>567</v>
      </c>
      <c r="F1620" s="157"/>
      <c r="G1620" s="26" t="s">
        <v>34</v>
      </c>
      <c r="H1620" s="18">
        <v>1.2</v>
      </c>
      <c r="I1620" s="28">
        <v>75.5</v>
      </c>
      <c r="J1620" s="28">
        <v>90.6</v>
      </c>
    </row>
    <row r="1621" spans="1:10" x14ac:dyDescent="0.2">
      <c r="A1621" s="35"/>
      <c r="B1621" s="35"/>
      <c r="C1621" s="35"/>
      <c r="D1621" s="35"/>
      <c r="E1621" s="35" t="s">
        <v>576</v>
      </c>
      <c r="F1621" s="20">
        <v>20.43</v>
      </c>
      <c r="G1621" s="35" t="s">
        <v>577</v>
      </c>
      <c r="H1621" s="20">
        <v>0</v>
      </c>
      <c r="I1621" s="35" t="s">
        <v>578</v>
      </c>
      <c r="J1621" s="20">
        <v>20.43</v>
      </c>
    </row>
    <row r="1622" spans="1:10" ht="14.25" customHeight="1" x14ac:dyDescent="0.2">
      <c r="A1622" s="35"/>
      <c r="B1622" s="35"/>
      <c r="C1622" s="35"/>
      <c r="D1622" s="35"/>
      <c r="E1622" s="35" t="s">
        <v>579</v>
      </c>
      <c r="F1622" s="20">
        <v>31.998846</v>
      </c>
      <c r="G1622" s="35"/>
      <c r="H1622" s="158" t="s">
        <v>580</v>
      </c>
      <c r="I1622" s="158"/>
      <c r="J1622" s="20">
        <v>143.03</v>
      </c>
    </row>
    <row r="1623" spans="1:10" ht="30" customHeight="1" thickBot="1" x14ac:dyDescent="0.25">
      <c r="A1623" s="33"/>
      <c r="B1623" s="33"/>
      <c r="C1623" s="33"/>
      <c r="D1623" s="33"/>
      <c r="E1623" s="33"/>
      <c r="F1623" s="33"/>
      <c r="G1623" s="33" t="s">
        <v>581</v>
      </c>
      <c r="H1623" s="19">
        <v>7.99</v>
      </c>
      <c r="I1623" s="33" t="s">
        <v>582</v>
      </c>
      <c r="J1623" s="36">
        <v>1142.81</v>
      </c>
    </row>
    <row r="1624" spans="1:10" ht="0.95" customHeight="1" thickTop="1" x14ac:dyDescent="0.2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</row>
    <row r="1625" spans="1:10" ht="18" customHeight="1" x14ac:dyDescent="0.2">
      <c r="A1625" s="10" t="s">
        <v>329</v>
      </c>
      <c r="B1625" s="11" t="s">
        <v>371</v>
      </c>
      <c r="C1625" s="10" t="s">
        <v>372</v>
      </c>
      <c r="D1625" s="10" t="s">
        <v>1</v>
      </c>
      <c r="E1625" s="160" t="s">
        <v>556</v>
      </c>
      <c r="F1625" s="160"/>
      <c r="G1625" s="9" t="s">
        <v>2</v>
      </c>
      <c r="H1625" s="11" t="s">
        <v>3</v>
      </c>
      <c r="I1625" s="11" t="s">
        <v>373</v>
      </c>
      <c r="J1625" s="11" t="s">
        <v>375</v>
      </c>
    </row>
    <row r="1626" spans="1:10" ht="24" customHeight="1" x14ac:dyDescent="0.2">
      <c r="A1626" s="29" t="s">
        <v>557</v>
      </c>
      <c r="B1626" s="31" t="s">
        <v>524</v>
      </c>
      <c r="C1626" s="29" t="s">
        <v>377</v>
      </c>
      <c r="D1626" s="29" t="s">
        <v>321</v>
      </c>
      <c r="E1626" s="161">
        <v>10.02</v>
      </c>
      <c r="F1626" s="161"/>
      <c r="G1626" s="30" t="s">
        <v>70</v>
      </c>
      <c r="H1626" s="15">
        <v>1</v>
      </c>
      <c r="I1626" s="32">
        <v>7.21</v>
      </c>
      <c r="J1626" s="32">
        <v>7.21</v>
      </c>
    </row>
    <row r="1627" spans="1:10" ht="48" customHeight="1" x14ac:dyDescent="0.2">
      <c r="A1627" s="25" t="s">
        <v>558</v>
      </c>
      <c r="B1627" s="27" t="s">
        <v>667</v>
      </c>
      <c r="C1627" s="25" t="s">
        <v>377</v>
      </c>
      <c r="D1627" s="25" t="s">
        <v>668</v>
      </c>
      <c r="E1627" s="157" t="s">
        <v>561</v>
      </c>
      <c r="F1627" s="157"/>
      <c r="G1627" s="26" t="s">
        <v>562</v>
      </c>
      <c r="H1627" s="18">
        <v>0.02</v>
      </c>
      <c r="I1627" s="28">
        <v>16.57</v>
      </c>
      <c r="J1627" s="28">
        <v>0.33139999999999997</v>
      </c>
    </row>
    <row r="1628" spans="1:10" ht="38.25" x14ac:dyDescent="0.2">
      <c r="A1628" s="25" t="s">
        <v>558</v>
      </c>
      <c r="B1628" s="27" t="s">
        <v>669</v>
      </c>
      <c r="C1628" s="25" t="s">
        <v>377</v>
      </c>
      <c r="D1628" s="25" t="s">
        <v>670</v>
      </c>
      <c r="E1628" s="157" t="s">
        <v>561</v>
      </c>
      <c r="F1628" s="157"/>
      <c r="G1628" s="26" t="s">
        <v>562</v>
      </c>
      <c r="H1628" s="18">
        <v>0.04</v>
      </c>
      <c r="I1628" s="28">
        <v>13.62</v>
      </c>
      <c r="J1628" s="28">
        <v>0.54479999999999995</v>
      </c>
    </row>
    <row r="1629" spans="1:10" ht="14.25" customHeight="1" x14ac:dyDescent="0.2">
      <c r="A1629" s="25" t="s">
        <v>558</v>
      </c>
      <c r="B1629" s="27" t="s">
        <v>1057</v>
      </c>
      <c r="C1629" s="25" t="s">
        <v>377</v>
      </c>
      <c r="D1629" s="25" t="s">
        <v>1058</v>
      </c>
      <c r="E1629" s="157" t="s">
        <v>567</v>
      </c>
      <c r="F1629" s="157"/>
      <c r="G1629" s="26" t="s">
        <v>70</v>
      </c>
      <c r="H1629" s="18">
        <v>1.1000000000000001</v>
      </c>
      <c r="I1629" s="28">
        <v>5.71</v>
      </c>
      <c r="J1629" s="28">
        <v>6.2809999999999997</v>
      </c>
    </row>
    <row r="1630" spans="1:10" ht="30" customHeight="1" x14ac:dyDescent="0.2">
      <c r="A1630" s="25" t="s">
        <v>558</v>
      </c>
      <c r="B1630" s="27" t="s">
        <v>673</v>
      </c>
      <c r="C1630" s="25" t="s">
        <v>377</v>
      </c>
      <c r="D1630" s="25" t="s">
        <v>674</v>
      </c>
      <c r="E1630" s="157" t="s">
        <v>567</v>
      </c>
      <c r="F1630" s="157"/>
      <c r="G1630" s="26" t="s">
        <v>70</v>
      </c>
      <c r="H1630" s="18">
        <v>6.4999999999999997E-3</v>
      </c>
      <c r="I1630" s="28">
        <v>8.27</v>
      </c>
      <c r="J1630" s="28">
        <v>5.3754999999999997E-2</v>
      </c>
    </row>
    <row r="1631" spans="1:10" ht="0.95" customHeight="1" x14ac:dyDescent="0.2">
      <c r="A1631" s="35"/>
      <c r="B1631" s="35"/>
      <c r="C1631" s="35"/>
      <c r="D1631" s="35"/>
      <c r="E1631" s="35" t="s">
        <v>576</v>
      </c>
      <c r="F1631" s="20">
        <v>0.87</v>
      </c>
      <c r="G1631" s="35" t="s">
        <v>577</v>
      </c>
      <c r="H1631" s="20">
        <v>0</v>
      </c>
      <c r="I1631" s="35" t="s">
        <v>578</v>
      </c>
      <c r="J1631" s="20">
        <v>0.87</v>
      </c>
    </row>
    <row r="1632" spans="1:10" ht="24" customHeight="1" x14ac:dyDescent="0.2">
      <c r="A1632" s="35"/>
      <c r="B1632" s="35"/>
      <c r="C1632" s="35"/>
      <c r="D1632" s="35"/>
      <c r="E1632" s="35" t="s">
        <v>579</v>
      </c>
      <c r="F1632" s="20">
        <v>2.077922</v>
      </c>
      <c r="G1632" s="35"/>
      <c r="H1632" s="158" t="s">
        <v>580</v>
      </c>
      <c r="I1632" s="158"/>
      <c r="J1632" s="20">
        <v>9.2899999999999991</v>
      </c>
    </row>
    <row r="1633" spans="1:10" ht="18" customHeight="1" thickBot="1" x14ac:dyDescent="0.25">
      <c r="A1633" s="33"/>
      <c r="B1633" s="33"/>
      <c r="C1633" s="33"/>
      <c r="D1633" s="33"/>
      <c r="E1633" s="33"/>
      <c r="F1633" s="33"/>
      <c r="G1633" s="33" t="s">
        <v>581</v>
      </c>
      <c r="H1633" s="19">
        <v>154.94</v>
      </c>
      <c r="I1633" s="33" t="s">
        <v>582</v>
      </c>
      <c r="J1633" s="36">
        <v>1439.39</v>
      </c>
    </row>
    <row r="1634" spans="1:10" ht="24" customHeight="1" thickTop="1" x14ac:dyDescent="0.2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</row>
    <row r="1635" spans="1:10" ht="24" customHeight="1" x14ac:dyDescent="0.2">
      <c r="A1635" s="10" t="s">
        <v>330</v>
      </c>
      <c r="B1635" s="11" t="s">
        <v>371</v>
      </c>
      <c r="C1635" s="10" t="s">
        <v>372</v>
      </c>
      <c r="D1635" s="10" t="s">
        <v>1</v>
      </c>
      <c r="E1635" s="160" t="s">
        <v>556</v>
      </c>
      <c r="F1635" s="160"/>
      <c r="G1635" s="9" t="s">
        <v>2</v>
      </c>
      <c r="H1635" s="11" t="s">
        <v>3</v>
      </c>
      <c r="I1635" s="11" t="s">
        <v>373</v>
      </c>
      <c r="J1635" s="11" t="s">
        <v>375</v>
      </c>
    </row>
    <row r="1636" spans="1:10" ht="24" customHeight="1" x14ac:dyDescent="0.2">
      <c r="A1636" s="29" t="s">
        <v>557</v>
      </c>
      <c r="B1636" s="31" t="s">
        <v>541</v>
      </c>
      <c r="C1636" s="29" t="s">
        <v>377</v>
      </c>
      <c r="D1636" s="29" t="s">
        <v>322</v>
      </c>
      <c r="E1636" s="161">
        <v>11.01</v>
      </c>
      <c r="F1636" s="161"/>
      <c r="G1636" s="30" t="s">
        <v>34</v>
      </c>
      <c r="H1636" s="15">
        <v>1</v>
      </c>
      <c r="I1636" s="32">
        <v>326.01</v>
      </c>
      <c r="J1636" s="32">
        <v>326.01</v>
      </c>
    </row>
    <row r="1637" spans="1:10" ht="24" customHeight="1" x14ac:dyDescent="0.2">
      <c r="A1637" s="25" t="s">
        <v>558</v>
      </c>
      <c r="B1637" s="27" t="s">
        <v>1065</v>
      </c>
      <c r="C1637" s="25" t="s">
        <v>377</v>
      </c>
      <c r="D1637" s="25" t="s">
        <v>1066</v>
      </c>
      <c r="E1637" s="157" t="s">
        <v>567</v>
      </c>
      <c r="F1637" s="157"/>
      <c r="G1637" s="26" t="s">
        <v>34</v>
      </c>
      <c r="H1637" s="18">
        <v>1.03</v>
      </c>
      <c r="I1637" s="28">
        <v>316.51</v>
      </c>
      <c r="J1637" s="28">
        <v>326.00529999999998</v>
      </c>
    </row>
    <row r="1638" spans="1:10" ht="24" customHeight="1" x14ac:dyDescent="0.2">
      <c r="A1638" s="35"/>
      <c r="B1638" s="35"/>
      <c r="C1638" s="35"/>
      <c r="D1638" s="35"/>
      <c r="E1638" s="35" t="s">
        <v>576</v>
      </c>
      <c r="F1638" s="20">
        <v>0</v>
      </c>
      <c r="G1638" s="35" t="s">
        <v>577</v>
      </c>
      <c r="H1638" s="20">
        <v>0</v>
      </c>
      <c r="I1638" s="35" t="s">
        <v>578</v>
      </c>
      <c r="J1638" s="20">
        <v>0</v>
      </c>
    </row>
    <row r="1639" spans="1:10" ht="36" customHeight="1" x14ac:dyDescent="0.2">
      <c r="A1639" s="35"/>
      <c r="B1639" s="35"/>
      <c r="C1639" s="35"/>
      <c r="D1639" s="35"/>
      <c r="E1639" s="35" t="s">
        <v>579</v>
      </c>
      <c r="F1639" s="20">
        <v>93.956081999999995</v>
      </c>
      <c r="G1639" s="35"/>
      <c r="H1639" s="158" t="s">
        <v>580</v>
      </c>
      <c r="I1639" s="158"/>
      <c r="J1639" s="20">
        <v>419.97</v>
      </c>
    </row>
    <row r="1640" spans="1:10" ht="14.25" customHeight="1" thickBot="1" x14ac:dyDescent="0.25">
      <c r="A1640" s="33"/>
      <c r="B1640" s="33"/>
      <c r="C1640" s="33"/>
      <c r="D1640" s="33"/>
      <c r="E1640" s="33"/>
      <c r="F1640" s="33"/>
      <c r="G1640" s="33" t="s">
        <v>581</v>
      </c>
      <c r="H1640" s="19">
        <v>15.97</v>
      </c>
      <c r="I1640" s="33" t="s">
        <v>582</v>
      </c>
      <c r="J1640" s="36">
        <v>6706.92</v>
      </c>
    </row>
    <row r="1641" spans="1:10" ht="14.25" customHeight="1" thickTop="1" x14ac:dyDescent="0.2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</row>
    <row r="1642" spans="1:10" ht="30" customHeight="1" x14ac:dyDescent="0.2">
      <c r="A1642" s="10" t="s">
        <v>331</v>
      </c>
      <c r="B1642" s="11" t="s">
        <v>371</v>
      </c>
      <c r="C1642" s="10" t="s">
        <v>372</v>
      </c>
      <c r="D1642" s="10" t="s">
        <v>1</v>
      </c>
      <c r="E1642" s="160" t="s">
        <v>556</v>
      </c>
      <c r="F1642" s="160"/>
      <c r="G1642" s="9" t="s">
        <v>2</v>
      </c>
      <c r="H1642" s="11" t="s">
        <v>3</v>
      </c>
      <c r="I1642" s="11" t="s">
        <v>373</v>
      </c>
      <c r="J1642" s="11" t="s">
        <v>375</v>
      </c>
    </row>
    <row r="1643" spans="1:10" ht="0.95" customHeight="1" x14ac:dyDescent="0.2">
      <c r="A1643" s="29" t="s">
        <v>557</v>
      </c>
      <c r="B1643" s="31" t="s">
        <v>527</v>
      </c>
      <c r="C1643" s="29" t="s">
        <v>377</v>
      </c>
      <c r="D1643" s="29" t="s">
        <v>323</v>
      </c>
      <c r="E1643" s="161">
        <v>11.16</v>
      </c>
      <c r="F1643" s="161"/>
      <c r="G1643" s="30" t="s">
        <v>34</v>
      </c>
      <c r="H1643" s="15">
        <v>1</v>
      </c>
      <c r="I1643" s="32">
        <v>57.43</v>
      </c>
      <c r="J1643" s="32">
        <v>57.43</v>
      </c>
    </row>
    <row r="1644" spans="1:10" ht="24" customHeight="1" x14ac:dyDescent="0.2">
      <c r="A1644" s="25" t="s">
        <v>558</v>
      </c>
      <c r="B1644" s="27" t="s">
        <v>663</v>
      </c>
      <c r="C1644" s="25" t="s">
        <v>377</v>
      </c>
      <c r="D1644" s="25" t="s">
        <v>664</v>
      </c>
      <c r="E1644" s="157" t="s">
        <v>561</v>
      </c>
      <c r="F1644" s="157"/>
      <c r="G1644" s="26" t="s">
        <v>562</v>
      </c>
      <c r="H1644" s="18">
        <v>1</v>
      </c>
      <c r="I1644" s="28">
        <v>16.57</v>
      </c>
      <c r="J1644" s="28">
        <v>16.57</v>
      </c>
    </row>
    <row r="1645" spans="1:10" ht="18" customHeight="1" x14ac:dyDescent="0.2">
      <c r="A1645" s="25" t="s">
        <v>558</v>
      </c>
      <c r="B1645" s="27" t="s">
        <v>595</v>
      </c>
      <c r="C1645" s="25" t="s">
        <v>377</v>
      </c>
      <c r="D1645" s="25" t="s">
        <v>596</v>
      </c>
      <c r="E1645" s="157" t="s">
        <v>561</v>
      </c>
      <c r="F1645" s="157"/>
      <c r="G1645" s="26" t="s">
        <v>562</v>
      </c>
      <c r="H1645" s="18">
        <v>3</v>
      </c>
      <c r="I1645" s="28">
        <v>13.62</v>
      </c>
      <c r="J1645" s="28">
        <v>40.86</v>
      </c>
    </row>
    <row r="1646" spans="1:10" ht="24" customHeight="1" x14ac:dyDescent="0.2">
      <c r="A1646" s="35"/>
      <c r="B1646" s="35"/>
      <c r="C1646" s="35"/>
      <c r="D1646" s="35"/>
      <c r="E1646" s="35" t="s">
        <v>576</v>
      </c>
      <c r="F1646" s="20">
        <v>57.43</v>
      </c>
      <c r="G1646" s="35" t="s">
        <v>577</v>
      </c>
      <c r="H1646" s="20">
        <v>0</v>
      </c>
      <c r="I1646" s="35" t="s">
        <v>578</v>
      </c>
      <c r="J1646" s="20">
        <v>57.43</v>
      </c>
    </row>
    <row r="1647" spans="1:10" ht="24" customHeight="1" x14ac:dyDescent="0.2">
      <c r="A1647" s="35"/>
      <c r="B1647" s="35"/>
      <c r="C1647" s="35"/>
      <c r="D1647" s="35"/>
      <c r="E1647" s="35" t="s">
        <v>579</v>
      </c>
      <c r="F1647" s="20">
        <v>16.551326</v>
      </c>
      <c r="G1647" s="35"/>
      <c r="H1647" s="158" t="s">
        <v>580</v>
      </c>
      <c r="I1647" s="158"/>
      <c r="J1647" s="20">
        <v>73.98</v>
      </c>
    </row>
    <row r="1648" spans="1:10" ht="24" customHeight="1" thickBot="1" x14ac:dyDescent="0.25">
      <c r="A1648" s="33"/>
      <c r="B1648" s="33"/>
      <c r="C1648" s="33"/>
      <c r="D1648" s="33"/>
      <c r="E1648" s="33"/>
      <c r="F1648" s="33"/>
      <c r="G1648" s="33" t="s">
        <v>581</v>
      </c>
      <c r="H1648" s="19">
        <v>15.97</v>
      </c>
      <c r="I1648" s="33" t="s">
        <v>582</v>
      </c>
      <c r="J1648" s="36">
        <v>1181.46</v>
      </c>
    </row>
    <row r="1649" spans="1:10" ht="24" customHeight="1" thickTop="1" x14ac:dyDescent="0.2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</row>
    <row r="1650" spans="1:10" ht="24" customHeight="1" x14ac:dyDescent="0.2">
      <c r="A1650" s="10" t="s">
        <v>332</v>
      </c>
      <c r="B1650" s="11" t="s">
        <v>371</v>
      </c>
      <c r="C1650" s="10" t="s">
        <v>372</v>
      </c>
      <c r="D1650" s="10" t="s">
        <v>1</v>
      </c>
      <c r="E1650" s="160" t="s">
        <v>556</v>
      </c>
      <c r="F1650" s="160"/>
      <c r="G1650" s="9" t="s">
        <v>2</v>
      </c>
      <c r="H1650" s="11" t="s">
        <v>3</v>
      </c>
      <c r="I1650" s="11" t="s">
        <v>373</v>
      </c>
      <c r="J1650" s="11" t="s">
        <v>375</v>
      </c>
    </row>
    <row r="1651" spans="1:10" ht="14.25" customHeight="1" x14ac:dyDescent="0.2">
      <c r="A1651" s="29" t="s">
        <v>557</v>
      </c>
      <c r="B1651" s="31" t="s">
        <v>529</v>
      </c>
      <c r="C1651" s="29" t="s">
        <v>377</v>
      </c>
      <c r="D1651" s="29" t="s">
        <v>324</v>
      </c>
      <c r="E1651" s="161">
        <v>11.2</v>
      </c>
      <c r="F1651" s="161"/>
      <c r="G1651" s="30" t="s">
        <v>75</v>
      </c>
      <c r="H1651" s="15">
        <v>1</v>
      </c>
      <c r="I1651" s="32">
        <v>13.22</v>
      </c>
      <c r="J1651" s="32">
        <v>13.22</v>
      </c>
    </row>
    <row r="1652" spans="1:10" ht="14.25" customHeight="1" x14ac:dyDescent="0.2">
      <c r="A1652" s="25" t="s">
        <v>558</v>
      </c>
      <c r="B1652" s="27" t="s">
        <v>1059</v>
      </c>
      <c r="C1652" s="25" t="s">
        <v>377</v>
      </c>
      <c r="D1652" s="25" t="s">
        <v>1060</v>
      </c>
      <c r="E1652" s="157" t="s">
        <v>567</v>
      </c>
      <c r="F1652" s="157"/>
      <c r="G1652" s="26" t="s">
        <v>75</v>
      </c>
      <c r="H1652" s="18">
        <v>1</v>
      </c>
      <c r="I1652" s="28">
        <v>13.22</v>
      </c>
      <c r="J1652" s="28">
        <v>13.22</v>
      </c>
    </row>
    <row r="1653" spans="1:10" ht="30" customHeight="1" x14ac:dyDescent="0.2">
      <c r="A1653" s="35"/>
      <c r="B1653" s="35"/>
      <c r="C1653" s="35"/>
      <c r="D1653" s="35"/>
      <c r="E1653" s="35" t="s">
        <v>576</v>
      </c>
      <c r="F1653" s="20">
        <v>0</v>
      </c>
      <c r="G1653" s="35" t="s">
        <v>577</v>
      </c>
      <c r="H1653" s="20">
        <v>0</v>
      </c>
      <c r="I1653" s="35" t="s">
        <v>578</v>
      </c>
      <c r="J1653" s="20">
        <v>0</v>
      </c>
    </row>
    <row r="1654" spans="1:10" ht="0.95" customHeight="1" x14ac:dyDescent="0.2">
      <c r="A1654" s="35"/>
      <c r="B1654" s="35"/>
      <c r="C1654" s="35"/>
      <c r="D1654" s="35"/>
      <c r="E1654" s="35" t="s">
        <v>579</v>
      </c>
      <c r="F1654" s="20">
        <v>3.8100040000000002</v>
      </c>
      <c r="G1654" s="35"/>
      <c r="H1654" s="158" t="s">
        <v>580</v>
      </c>
      <c r="I1654" s="158"/>
      <c r="J1654" s="20">
        <v>17.03</v>
      </c>
    </row>
    <row r="1655" spans="1:10" ht="24" customHeight="1" thickBot="1" x14ac:dyDescent="0.25">
      <c r="A1655" s="33"/>
      <c r="B1655" s="33"/>
      <c r="C1655" s="33"/>
      <c r="D1655" s="33"/>
      <c r="E1655" s="33"/>
      <c r="F1655" s="33"/>
      <c r="G1655" s="33" t="s">
        <v>581</v>
      </c>
      <c r="H1655" s="19">
        <v>79.87</v>
      </c>
      <c r="I1655" s="33" t="s">
        <v>582</v>
      </c>
      <c r="J1655" s="36">
        <v>1360.19</v>
      </c>
    </row>
    <row r="1656" spans="1:10" ht="18" customHeight="1" thickTop="1" x14ac:dyDescent="0.2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</row>
    <row r="1657" spans="1:10" ht="24" customHeight="1" x14ac:dyDescent="0.2">
      <c r="A1657" s="12" t="s">
        <v>333</v>
      </c>
      <c r="B1657" s="12"/>
      <c r="C1657" s="12"/>
      <c r="D1657" s="12" t="s">
        <v>334</v>
      </c>
      <c r="E1657" s="12"/>
      <c r="F1657" s="159"/>
      <c r="G1657" s="159"/>
      <c r="H1657" s="13"/>
      <c r="I1657" s="12"/>
      <c r="J1657" s="14">
        <v>4235.32</v>
      </c>
    </row>
    <row r="1658" spans="1:10" ht="24" customHeight="1" x14ac:dyDescent="0.2">
      <c r="A1658" s="10" t="s">
        <v>335</v>
      </c>
      <c r="B1658" s="11" t="s">
        <v>371</v>
      </c>
      <c r="C1658" s="10" t="s">
        <v>372</v>
      </c>
      <c r="D1658" s="10" t="s">
        <v>1</v>
      </c>
      <c r="E1658" s="160" t="s">
        <v>556</v>
      </c>
      <c r="F1658" s="160"/>
      <c r="G1658" s="9" t="s">
        <v>2</v>
      </c>
      <c r="H1658" s="11" t="s">
        <v>3</v>
      </c>
      <c r="I1658" s="11" t="s">
        <v>373</v>
      </c>
      <c r="J1658" s="11" t="s">
        <v>375</v>
      </c>
    </row>
    <row r="1659" spans="1:10" ht="24" customHeight="1" x14ac:dyDescent="0.2">
      <c r="A1659" s="29" t="s">
        <v>557</v>
      </c>
      <c r="B1659" s="31" t="s">
        <v>542</v>
      </c>
      <c r="C1659" s="29" t="s">
        <v>377</v>
      </c>
      <c r="D1659" s="29" t="s">
        <v>336</v>
      </c>
      <c r="E1659" s="161">
        <v>54.02</v>
      </c>
      <c r="F1659" s="161"/>
      <c r="G1659" s="30" t="s">
        <v>34</v>
      </c>
      <c r="H1659" s="15">
        <v>1</v>
      </c>
      <c r="I1659" s="32">
        <v>74.05</v>
      </c>
      <c r="J1659" s="32">
        <v>74.05</v>
      </c>
    </row>
    <row r="1660" spans="1:10" ht="24" customHeight="1" x14ac:dyDescent="0.2">
      <c r="A1660" s="25" t="s">
        <v>558</v>
      </c>
      <c r="B1660" s="27" t="s">
        <v>595</v>
      </c>
      <c r="C1660" s="25" t="s">
        <v>377</v>
      </c>
      <c r="D1660" s="25" t="s">
        <v>596</v>
      </c>
      <c r="E1660" s="157" t="s">
        <v>561</v>
      </c>
      <c r="F1660" s="157"/>
      <c r="G1660" s="26" t="s">
        <v>562</v>
      </c>
      <c r="H1660" s="18">
        <v>0.64</v>
      </c>
      <c r="I1660" s="28">
        <v>13.62</v>
      </c>
      <c r="J1660" s="28">
        <v>8.7167999999999992</v>
      </c>
    </row>
    <row r="1661" spans="1:10" ht="24" customHeight="1" x14ac:dyDescent="0.2">
      <c r="A1661" s="25" t="s">
        <v>558</v>
      </c>
      <c r="B1661" s="27" t="s">
        <v>1067</v>
      </c>
      <c r="C1661" s="25" t="s">
        <v>377</v>
      </c>
      <c r="D1661" s="25" t="s">
        <v>1068</v>
      </c>
      <c r="E1661" s="157" t="s">
        <v>567</v>
      </c>
      <c r="F1661" s="157"/>
      <c r="G1661" s="26" t="s">
        <v>34</v>
      </c>
      <c r="H1661" s="18">
        <v>0.4</v>
      </c>
      <c r="I1661" s="28">
        <v>76.290000000000006</v>
      </c>
      <c r="J1661" s="28">
        <v>30.515999999999998</v>
      </c>
    </row>
    <row r="1662" spans="1:10" ht="36" customHeight="1" x14ac:dyDescent="0.2">
      <c r="A1662" s="25" t="s">
        <v>558</v>
      </c>
      <c r="B1662" s="27" t="s">
        <v>641</v>
      </c>
      <c r="C1662" s="25" t="s">
        <v>377</v>
      </c>
      <c r="D1662" s="25" t="s">
        <v>642</v>
      </c>
      <c r="E1662" s="157" t="s">
        <v>567</v>
      </c>
      <c r="F1662" s="157"/>
      <c r="G1662" s="26" t="s">
        <v>562</v>
      </c>
      <c r="H1662" s="18">
        <v>0.01</v>
      </c>
      <c r="I1662" s="28">
        <v>121.31</v>
      </c>
      <c r="J1662" s="28">
        <v>1.2131000000000001</v>
      </c>
    </row>
    <row r="1663" spans="1:10" ht="38.25" x14ac:dyDescent="0.2">
      <c r="A1663" s="25" t="s">
        <v>558</v>
      </c>
      <c r="B1663" s="27" t="s">
        <v>645</v>
      </c>
      <c r="C1663" s="25" t="s">
        <v>377</v>
      </c>
      <c r="D1663" s="25" t="s">
        <v>646</v>
      </c>
      <c r="E1663" s="157" t="s">
        <v>567</v>
      </c>
      <c r="F1663" s="157"/>
      <c r="G1663" s="26" t="s">
        <v>562</v>
      </c>
      <c r="H1663" s="18">
        <v>0.15</v>
      </c>
      <c r="I1663" s="28">
        <v>172.32</v>
      </c>
      <c r="J1663" s="28">
        <v>25.847999999999999</v>
      </c>
    </row>
    <row r="1664" spans="1:10" ht="14.25" customHeight="1" x14ac:dyDescent="0.2">
      <c r="A1664" s="25" t="s">
        <v>558</v>
      </c>
      <c r="B1664" s="27" t="s">
        <v>647</v>
      </c>
      <c r="C1664" s="25" t="s">
        <v>377</v>
      </c>
      <c r="D1664" s="25" t="s">
        <v>648</v>
      </c>
      <c r="E1664" s="157" t="s">
        <v>567</v>
      </c>
      <c r="F1664" s="157"/>
      <c r="G1664" s="26" t="s">
        <v>562</v>
      </c>
      <c r="H1664" s="18">
        <v>7.4999999999999997E-2</v>
      </c>
      <c r="I1664" s="28">
        <v>103.47</v>
      </c>
      <c r="J1664" s="28">
        <v>7.7602500000000001</v>
      </c>
    </row>
    <row r="1665" spans="1:10" ht="30" customHeight="1" x14ac:dyDescent="0.2">
      <c r="A1665" s="35"/>
      <c r="B1665" s="35"/>
      <c r="C1665" s="35"/>
      <c r="D1665" s="35"/>
      <c r="E1665" s="35" t="s">
        <v>576</v>
      </c>
      <c r="F1665" s="20">
        <v>8.7200000000000006</v>
      </c>
      <c r="G1665" s="35" t="s">
        <v>577</v>
      </c>
      <c r="H1665" s="20">
        <v>0</v>
      </c>
      <c r="I1665" s="35" t="s">
        <v>578</v>
      </c>
      <c r="J1665" s="20">
        <v>8.7200000000000006</v>
      </c>
    </row>
    <row r="1666" spans="1:10" ht="0.95" customHeight="1" x14ac:dyDescent="0.2">
      <c r="A1666" s="35"/>
      <c r="B1666" s="35"/>
      <c r="C1666" s="35"/>
      <c r="D1666" s="35"/>
      <c r="E1666" s="35" t="s">
        <v>579</v>
      </c>
      <c r="F1666" s="20">
        <v>21.34121</v>
      </c>
      <c r="G1666" s="35"/>
      <c r="H1666" s="158" t="s">
        <v>580</v>
      </c>
      <c r="I1666" s="158"/>
      <c r="J1666" s="20">
        <v>95.39</v>
      </c>
    </row>
    <row r="1667" spans="1:10" ht="18" customHeight="1" thickBot="1" x14ac:dyDescent="0.25">
      <c r="A1667" s="33"/>
      <c r="B1667" s="33"/>
      <c r="C1667" s="33"/>
      <c r="D1667" s="33"/>
      <c r="E1667" s="33"/>
      <c r="F1667" s="33"/>
      <c r="G1667" s="33" t="s">
        <v>581</v>
      </c>
      <c r="H1667" s="19">
        <v>44.4</v>
      </c>
      <c r="I1667" s="33" t="s">
        <v>582</v>
      </c>
      <c r="J1667" s="36">
        <v>4235.32</v>
      </c>
    </row>
    <row r="1668" spans="1:10" ht="24" customHeight="1" thickTop="1" x14ac:dyDescent="0.2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</row>
    <row r="1669" spans="1:10" ht="24" customHeight="1" x14ac:dyDescent="0.2">
      <c r="A1669" s="12" t="s">
        <v>337</v>
      </c>
      <c r="B1669" s="12"/>
      <c r="C1669" s="12"/>
      <c r="D1669" s="12" t="s">
        <v>338</v>
      </c>
      <c r="E1669" s="12"/>
      <c r="F1669" s="159"/>
      <c r="G1669" s="159"/>
      <c r="H1669" s="13"/>
      <c r="I1669" s="12"/>
      <c r="J1669" s="14">
        <v>1158.72</v>
      </c>
    </row>
    <row r="1670" spans="1:10" ht="24" customHeight="1" x14ac:dyDescent="0.2">
      <c r="A1670" s="10" t="s">
        <v>339</v>
      </c>
      <c r="B1670" s="11" t="s">
        <v>371</v>
      </c>
      <c r="C1670" s="10" t="s">
        <v>372</v>
      </c>
      <c r="D1670" s="10" t="s">
        <v>1</v>
      </c>
      <c r="E1670" s="160" t="s">
        <v>556</v>
      </c>
      <c r="F1670" s="160"/>
      <c r="G1670" s="9" t="s">
        <v>2</v>
      </c>
      <c r="H1670" s="11" t="s">
        <v>3</v>
      </c>
      <c r="I1670" s="11" t="s">
        <v>373</v>
      </c>
      <c r="J1670" s="11" t="s">
        <v>375</v>
      </c>
    </row>
    <row r="1671" spans="1:10" ht="24" customHeight="1" x14ac:dyDescent="0.2">
      <c r="A1671" s="29" t="s">
        <v>557</v>
      </c>
      <c r="B1671" s="31" t="s">
        <v>543</v>
      </c>
      <c r="C1671" s="29" t="s">
        <v>377</v>
      </c>
      <c r="D1671" s="29" t="s">
        <v>340</v>
      </c>
      <c r="E1671" s="161">
        <v>34.020000000000003</v>
      </c>
      <c r="F1671" s="161"/>
      <c r="G1671" s="30" t="s">
        <v>10</v>
      </c>
      <c r="H1671" s="15">
        <v>1</v>
      </c>
      <c r="I1671" s="32">
        <v>8.82</v>
      </c>
      <c r="J1671" s="32">
        <v>8.82</v>
      </c>
    </row>
    <row r="1672" spans="1:10" ht="60" customHeight="1" x14ac:dyDescent="0.2">
      <c r="A1672" s="25" t="s">
        <v>558</v>
      </c>
      <c r="B1672" s="27" t="s">
        <v>583</v>
      </c>
      <c r="C1672" s="25" t="s">
        <v>377</v>
      </c>
      <c r="D1672" s="25" t="s">
        <v>584</v>
      </c>
      <c r="E1672" s="157" t="s">
        <v>561</v>
      </c>
      <c r="F1672" s="157"/>
      <c r="G1672" s="26" t="s">
        <v>562</v>
      </c>
      <c r="H1672" s="18">
        <v>0.18</v>
      </c>
      <c r="I1672" s="28">
        <v>13.62</v>
      </c>
      <c r="J1672" s="28">
        <v>2.4516</v>
      </c>
    </row>
    <row r="1673" spans="1:10" ht="48" customHeight="1" x14ac:dyDescent="0.2">
      <c r="A1673" s="25" t="s">
        <v>558</v>
      </c>
      <c r="B1673" s="27" t="s">
        <v>1069</v>
      </c>
      <c r="C1673" s="25" t="s">
        <v>377</v>
      </c>
      <c r="D1673" s="25" t="s">
        <v>1070</v>
      </c>
      <c r="E1673" s="157" t="s">
        <v>561</v>
      </c>
      <c r="F1673" s="157"/>
      <c r="G1673" s="26" t="s">
        <v>562</v>
      </c>
      <c r="H1673" s="18">
        <v>0.06</v>
      </c>
      <c r="I1673" s="28">
        <v>16.57</v>
      </c>
      <c r="J1673" s="28">
        <v>0.99419999999999997</v>
      </c>
    </row>
    <row r="1674" spans="1:10" ht="14.25" customHeight="1" x14ac:dyDescent="0.2">
      <c r="A1674" s="25" t="s">
        <v>558</v>
      </c>
      <c r="B1674" s="27" t="s">
        <v>1071</v>
      </c>
      <c r="C1674" s="25" t="s">
        <v>377</v>
      </c>
      <c r="D1674" s="25" t="s">
        <v>1072</v>
      </c>
      <c r="E1674" s="157" t="s">
        <v>567</v>
      </c>
      <c r="F1674" s="157"/>
      <c r="G1674" s="26" t="s">
        <v>34</v>
      </c>
      <c r="H1674" s="18">
        <v>0.01</v>
      </c>
      <c r="I1674" s="28">
        <v>98.05</v>
      </c>
      <c r="J1674" s="28">
        <v>0.98050000000000004</v>
      </c>
    </row>
    <row r="1675" spans="1:10" ht="14.25" customHeight="1" x14ac:dyDescent="0.2">
      <c r="A1675" s="25" t="s">
        <v>558</v>
      </c>
      <c r="B1675" s="27" t="s">
        <v>1073</v>
      </c>
      <c r="C1675" s="25" t="s">
        <v>377</v>
      </c>
      <c r="D1675" s="25" t="s">
        <v>1074</v>
      </c>
      <c r="E1675" s="157" t="s">
        <v>567</v>
      </c>
      <c r="F1675" s="157"/>
      <c r="G1675" s="26" t="s">
        <v>10</v>
      </c>
      <c r="H1675" s="18">
        <v>1</v>
      </c>
      <c r="I1675" s="28">
        <v>4.3899999999999997</v>
      </c>
      <c r="J1675" s="28">
        <v>4.3899999999999997</v>
      </c>
    </row>
    <row r="1676" spans="1:10" ht="30" customHeight="1" x14ac:dyDescent="0.2">
      <c r="A1676" s="35"/>
      <c r="B1676" s="35"/>
      <c r="C1676" s="35"/>
      <c r="D1676" s="35"/>
      <c r="E1676" s="35" t="s">
        <v>576</v>
      </c>
      <c r="F1676" s="20">
        <v>3.44</v>
      </c>
      <c r="G1676" s="35" t="s">
        <v>577</v>
      </c>
      <c r="H1676" s="20">
        <v>0</v>
      </c>
      <c r="I1676" s="35" t="s">
        <v>578</v>
      </c>
      <c r="J1676" s="20">
        <v>3.44</v>
      </c>
    </row>
    <row r="1677" spans="1:10" ht="0.95" customHeight="1" x14ac:dyDescent="0.2">
      <c r="A1677" s="35"/>
      <c r="B1677" s="35"/>
      <c r="C1677" s="35"/>
      <c r="D1677" s="35"/>
      <c r="E1677" s="35" t="s">
        <v>579</v>
      </c>
      <c r="F1677" s="20">
        <v>2.5419239999999999</v>
      </c>
      <c r="G1677" s="35"/>
      <c r="H1677" s="158" t="s">
        <v>580</v>
      </c>
      <c r="I1677" s="158"/>
      <c r="J1677" s="20">
        <v>11.36</v>
      </c>
    </row>
    <row r="1678" spans="1:10" ht="18" customHeight="1" thickBot="1" x14ac:dyDescent="0.25">
      <c r="A1678" s="33"/>
      <c r="B1678" s="33"/>
      <c r="C1678" s="33"/>
      <c r="D1678" s="33"/>
      <c r="E1678" s="33"/>
      <c r="F1678" s="33"/>
      <c r="G1678" s="33" t="s">
        <v>581</v>
      </c>
      <c r="H1678" s="19">
        <v>102</v>
      </c>
      <c r="I1678" s="33" t="s">
        <v>582</v>
      </c>
      <c r="J1678" s="36">
        <v>1158.72</v>
      </c>
    </row>
    <row r="1679" spans="1:10" ht="24" customHeight="1" thickTop="1" x14ac:dyDescent="0.2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</row>
    <row r="1680" spans="1:10" ht="24" customHeight="1" x14ac:dyDescent="0.2">
      <c r="A1680" s="12" t="s">
        <v>341</v>
      </c>
      <c r="B1680" s="12"/>
      <c r="C1680" s="12"/>
      <c r="D1680" s="12" t="s">
        <v>342</v>
      </c>
      <c r="E1680" s="12"/>
      <c r="F1680" s="159"/>
      <c r="G1680" s="159"/>
      <c r="H1680" s="13"/>
      <c r="I1680" s="12"/>
      <c r="J1680" s="14">
        <v>7614.26</v>
      </c>
    </row>
    <row r="1681" spans="1:10" ht="15" x14ac:dyDescent="0.2">
      <c r="A1681" s="10" t="s">
        <v>343</v>
      </c>
      <c r="B1681" s="11" t="s">
        <v>371</v>
      </c>
      <c r="C1681" s="10" t="s">
        <v>372</v>
      </c>
      <c r="D1681" s="10" t="s">
        <v>1</v>
      </c>
      <c r="E1681" s="160" t="s">
        <v>556</v>
      </c>
      <c r="F1681" s="160"/>
      <c r="G1681" s="9" t="s">
        <v>2</v>
      </c>
      <c r="H1681" s="11" t="s">
        <v>3</v>
      </c>
      <c r="I1681" s="11" t="s">
        <v>373</v>
      </c>
      <c r="J1681" s="11" t="s">
        <v>375</v>
      </c>
    </row>
    <row r="1682" spans="1:10" ht="14.25" customHeight="1" x14ac:dyDescent="0.2">
      <c r="A1682" s="29" t="s">
        <v>557</v>
      </c>
      <c r="B1682" s="31" t="s">
        <v>544</v>
      </c>
      <c r="C1682" s="29" t="s">
        <v>377</v>
      </c>
      <c r="D1682" s="29" t="s">
        <v>344</v>
      </c>
      <c r="E1682" s="161">
        <v>33.1</v>
      </c>
      <c r="F1682" s="161"/>
      <c r="G1682" s="30" t="s">
        <v>10</v>
      </c>
      <c r="H1682" s="15">
        <v>1</v>
      </c>
      <c r="I1682" s="32">
        <v>19.88</v>
      </c>
      <c r="J1682" s="32">
        <v>19.88</v>
      </c>
    </row>
    <row r="1683" spans="1:10" ht="30" customHeight="1" x14ac:dyDescent="0.2">
      <c r="A1683" s="25" t="s">
        <v>558</v>
      </c>
      <c r="B1683" s="27" t="s">
        <v>1075</v>
      </c>
      <c r="C1683" s="25" t="s">
        <v>377</v>
      </c>
      <c r="D1683" s="25" t="s">
        <v>1076</v>
      </c>
      <c r="E1683" s="157" t="s">
        <v>561</v>
      </c>
      <c r="F1683" s="157"/>
      <c r="G1683" s="26" t="s">
        <v>562</v>
      </c>
      <c r="H1683" s="18">
        <v>0.45</v>
      </c>
      <c r="I1683" s="28">
        <v>17.09</v>
      </c>
      <c r="J1683" s="28">
        <v>7.6905000000000001</v>
      </c>
    </row>
    <row r="1684" spans="1:10" ht="0.95" customHeight="1" x14ac:dyDescent="0.2">
      <c r="A1684" s="25" t="s">
        <v>558</v>
      </c>
      <c r="B1684" s="27" t="s">
        <v>1077</v>
      </c>
      <c r="C1684" s="25" t="s">
        <v>377</v>
      </c>
      <c r="D1684" s="25" t="s">
        <v>1078</v>
      </c>
      <c r="E1684" s="157" t="s">
        <v>561</v>
      </c>
      <c r="F1684" s="157"/>
      <c r="G1684" s="26" t="s">
        <v>562</v>
      </c>
      <c r="H1684" s="18">
        <v>0.4</v>
      </c>
      <c r="I1684" s="28">
        <v>13.62</v>
      </c>
      <c r="J1684" s="28">
        <v>5.4480000000000004</v>
      </c>
    </row>
    <row r="1685" spans="1:10" ht="24" customHeight="1" x14ac:dyDescent="0.2">
      <c r="A1685" s="25" t="s">
        <v>558</v>
      </c>
      <c r="B1685" s="27" t="s">
        <v>1079</v>
      </c>
      <c r="C1685" s="25" t="s">
        <v>377</v>
      </c>
      <c r="D1685" s="25" t="s">
        <v>1080</v>
      </c>
      <c r="E1685" s="157" t="s">
        <v>567</v>
      </c>
      <c r="F1685" s="157"/>
      <c r="G1685" s="26" t="s">
        <v>167</v>
      </c>
      <c r="H1685" s="18">
        <v>0.3</v>
      </c>
      <c r="I1685" s="28">
        <v>0.56999999999999995</v>
      </c>
      <c r="J1685" s="28">
        <v>0.17100000000000001</v>
      </c>
    </row>
    <row r="1686" spans="1:10" ht="18" customHeight="1" x14ac:dyDescent="0.2">
      <c r="A1686" s="25" t="s">
        <v>558</v>
      </c>
      <c r="B1686" s="27" t="s">
        <v>1081</v>
      </c>
      <c r="C1686" s="25" t="s">
        <v>377</v>
      </c>
      <c r="D1686" s="25" t="s">
        <v>1082</v>
      </c>
      <c r="E1686" s="157" t="s">
        <v>567</v>
      </c>
      <c r="F1686" s="157"/>
      <c r="G1686" s="26" t="s">
        <v>685</v>
      </c>
      <c r="H1686" s="18">
        <v>0.24</v>
      </c>
      <c r="I1686" s="28">
        <v>8.44</v>
      </c>
      <c r="J1686" s="28">
        <v>2.0255999999999998</v>
      </c>
    </row>
    <row r="1687" spans="1:10" ht="24" customHeight="1" x14ac:dyDescent="0.2">
      <c r="A1687" s="25" t="s">
        <v>558</v>
      </c>
      <c r="B1687" s="27" t="s">
        <v>1083</v>
      </c>
      <c r="C1687" s="25" t="s">
        <v>377</v>
      </c>
      <c r="D1687" s="25" t="s">
        <v>1084</v>
      </c>
      <c r="E1687" s="157" t="s">
        <v>567</v>
      </c>
      <c r="F1687" s="157"/>
      <c r="G1687" s="26" t="s">
        <v>685</v>
      </c>
      <c r="H1687" s="18">
        <v>0.25</v>
      </c>
      <c r="I1687" s="28">
        <v>18.18</v>
      </c>
      <c r="J1687" s="28">
        <v>4.5449999999999999</v>
      </c>
    </row>
    <row r="1688" spans="1:10" ht="24" customHeight="1" x14ac:dyDescent="0.2">
      <c r="A1688" s="35"/>
      <c r="B1688" s="35"/>
      <c r="C1688" s="35"/>
      <c r="D1688" s="35"/>
      <c r="E1688" s="35" t="s">
        <v>576</v>
      </c>
      <c r="F1688" s="20">
        <v>13.14</v>
      </c>
      <c r="G1688" s="35" t="s">
        <v>577</v>
      </c>
      <c r="H1688" s="20">
        <v>0</v>
      </c>
      <c r="I1688" s="35" t="s">
        <v>578</v>
      </c>
      <c r="J1688" s="20">
        <v>13.14</v>
      </c>
    </row>
    <row r="1689" spans="1:10" x14ac:dyDescent="0.2">
      <c r="A1689" s="35"/>
      <c r="B1689" s="35"/>
      <c r="C1689" s="35"/>
      <c r="D1689" s="35"/>
      <c r="E1689" s="35" t="s">
        <v>579</v>
      </c>
      <c r="F1689" s="20">
        <v>5.7294159999999996</v>
      </c>
      <c r="G1689" s="35"/>
      <c r="H1689" s="158" t="s">
        <v>580</v>
      </c>
      <c r="I1689" s="158"/>
      <c r="J1689" s="20">
        <v>25.61</v>
      </c>
    </row>
    <row r="1690" spans="1:10" ht="14.25" customHeight="1" thickBot="1" x14ac:dyDescent="0.25">
      <c r="A1690" s="33"/>
      <c r="B1690" s="33"/>
      <c r="C1690" s="33"/>
      <c r="D1690" s="33"/>
      <c r="E1690" s="33"/>
      <c r="F1690" s="33"/>
      <c r="G1690" s="33" t="s">
        <v>581</v>
      </c>
      <c r="H1690" s="19">
        <v>134.66</v>
      </c>
      <c r="I1690" s="33" t="s">
        <v>582</v>
      </c>
      <c r="J1690" s="36">
        <v>3448.64</v>
      </c>
    </row>
    <row r="1691" spans="1:10" ht="30" customHeight="1" thickTop="1" x14ac:dyDescent="0.2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</row>
    <row r="1692" spans="1:10" ht="0.95" customHeight="1" x14ac:dyDescent="0.2">
      <c r="A1692" s="10" t="s">
        <v>345</v>
      </c>
      <c r="B1692" s="11" t="s">
        <v>371</v>
      </c>
      <c r="C1692" s="10" t="s">
        <v>372</v>
      </c>
      <c r="D1692" s="10" t="s">
        <v>1</v>
      </c>
      <c r="E1692" s="160" t="s">
        <v>556</v>
      </c>
      <c r="F1692" s="160"/>
      <c r="G1692" s="9" t="s">
        <v>2</v>
      </c>
      <c r="H1692" s="11" t="s">
        <v>3</v>
      </c>
      <c r="I1692" s="11" t="s">
        <v>373</v>
      </c>
      <c r="J1692" s="11" t="s">
        <v>375</v>
      </c>
    </row>
    <row r="1693" spans="1:10" ht="14.25" customHeight="1" x14ac:dyDescent="0.2">
      <c r="A1693" s="29" t="s">
        <v>557</v>
      </c>
      <c r="B1693" s="31" t="s">
        <v>545</v>
      </c>
      <c r="C1693" s="29" t="s">
        <v>377</v>
      </c>
      <c r="D1693" s="29" t="s">
        <v>346</v>
      </c>
      <c r="E1693" s="161">
        <v>33.11</v>
      </c>
      <c r="F1693" s="161"/>
      <c r="G1693" s="30" t="s">
        <v>10</v>
      </c>
      <c r="H1693" s="15">
        <v>1</v>
      </c>
      <c r="I1693" s="32">
        <v>29.47</v>
      </c>
      <c r="J1693" s="32">
        <v>29.47</v>
      </c>
    </row>
    <row r="1694" spans="1:10" ht="38.25" x14ac:dyDescent="0.2">
      <c r="A1694" s="25" t="s">
        <v>558</v>
      </c>
      <c r="B1694" s="27" t="s">
        <v>1075</v>
      </c>
      <c r="C1694" s="25" t="s">
        <v>377</v>
      </c>
      <c r="D1694" s="25" t="s">
        <v>1076</v>
      </c>
      <c r="E1694" s="157" t="s">
        <v>561</v>
      </c>
      <c r="F1694" s="157"/>
      <c r="G1694" s="26" t="s">
        <v>562</v>
      </c>
      <c r="H1694" s="18">
        <v>0.6</v>
      </c>
      <c r="I1694" s="28">
        <v>17.09</v>
      </c>
      <c r="J1694" s="28">
        <v>10.254</v>
      </c>
    </row>
    <row r="1695" spans="1:10" ht="38.25" x14ac:dyDescent="0.2">
      <c r="A1695" s="25" t="s">
        <v>558</v>
      </c>
      <c r="B1695" s="27" t="s">
        <v>1077</v>
      </c>
      <c r="C1695" s="25" t="s">
        <v>377</v>
      </c>
      <c r="D1695" s="25" t="s">
        <v>1078</v>
      </c>
      <c r="E1695" s="157" t="s">
        <v>561</v>
      </c>
      <c r="F1695" s="157"/>
      <c r="G1695" s="26" t="s">
        <v>562</v>
      </c>
      <c r="H1695" s="18">
        <v>0.6</v>
      </c>
      <c r="I1695" s="28">
        <v>13.62</v>
      </c>
      <c r="J1695" s="28">
        <v>8.1720000000000006</v>
      </c>
    </row>
    <row r="1696" spans="1:10" ht="38.25" x14ac:dyDescent="0.2">
      <c r="A1696" s="25" t="s">
        <v>558</v>
      </c>
      <c r="B1696" s="27" t="s">
        <v>863</v>
      </c>
      <c r="C1696" s="25" t="s">
        <v>377</v>
      </c>
      <c r="D1696" s="25" t="s">
        <v>864</v>
      </c>
      <c r="E1696" s="157" t="s">
        <v>567</v>
      </c>
      <c r="F1696" s="157"/>
      <c r="G1696" s="26" t="s">
        <v>167</v>
      </c>
      <c r="H1696" s="18">
        <v>0.3</v>
      </c>
      <c r="I1696" s="28">
        <v>1.35</v>
      </c>
      <c r="J1696" s="28">
        <v>0.40500000000000003</v>
      </c>
    </row>
    <row r="1697" spans="1:10" ht="60" customHeight="1" x14ac:dyDescent="0.2">
      <c r="A1697" s="25" t="s">
        <v>558</v>
      </c>
      <c r="B1697" s="27" t="s">
        <v>1085</v>
      </c>
      <c r="C1697" s="25" t="s">
        <v>377</v>
      </c>
      <c r="D1697" s="25" t="s">
        <v>1086</v>
      </c>
      <c r="E1697" s="157" t="s">
        <v>567</v>
      </c>
      <c r="F1697" s="157"/>
      <c r="G1697" s="26" t="s">
        <v>685</v>
      </c>
      <c r="H1697" s="18">
        <v>0.25</v>
      </c>
      <c r="I1697" s="28">
        <v>24.19</v>
      </c>
      <c r="J1697" s="28">
        <v>6.0475000000000003</v>
      </c>
    </row>
    <row r="1698" spans="1:10" ht="69.95" customHeight="1" x14ac:dyDescent="0.2">
      <c r="A1698" s="25" t="s">
        <v>558</v>
      </c>
      <c r="B1698" s="27" t="s">
        <v>1087</v>
      </c>
      <c r="C1698" s="25" t="s">
        <v>377</v>
      </c>
      <c r="D1698" s="25" t="s">
        <v>1088</v>
      </c>
      <c r="E1698" s="157" t="s">
        <v>567</v>
      </c>
      <c r="F1698" s="157"/>
      <c r="G1698" s="26" t="s">
        <v>685</v>
      </c>
      <c r="H1698" s="18">
        <v>0.2</v>
      </c>
      <c r="I1698" s="28">
        <v>22.95</v>
      </c>
      <c r="J1698" s="28">
        <v>4.59</v>
      </c>
    </row>
    <row r="1699" spans="1:10" x14ac:dyDescent="0.2">
      <c r="A1699" s="35"/>
      <c r="B1699" s="35"/>
      <c r="C1699" s="35"/>
      <c r="D1699" s="35"/>
      <c r="E1699" s="35" t="s">
        <v>576</v>
      </c>
      <c r="F1699" s="20">
        <v>18.420000000000002</v>
      </c>
      <c r="G1699" s="35" t="s">
        <v>577</v>
      </c>
      <c r="H1699" s="20">
        <v>0</v>
      </c>
      <c r="I1699" s="35" t="s">
        <v>578</v>
      </c>
      <c r="J1699" s="20">
        <v>18.420000000000002</v>
      </c>
    </row>
    <row r="1700" spans="1:10" ht="14.25" customHeight="1" x14ac:dyDescent="0.2">
      <c r="A1700" s="35"/>
      <c r="B1700" s="35"/>
      <c r="C1700" s="35"/>
      <c r="D1700" s="35"/>
      <c r="E1700" s="35" t="s">
        <v>579</v>
      </c>
      <c r="F1700" s="20">
        <v>8.4932540000000003</v>
      </c>
      <c r="G1700" s="35"/>
      <c r="H1700" s="158" t="s">
        <v>580</v>
      </c>
      <c r="I1700" s="158"/>
      <c r="J1700" s="20">
        <v>37.96</v>
      </c>
    </row>
    <row r="1701" spans="1:10" ht="15" thickBot="1" x14ac:dyDescent="0.25">
      <c r="A1701" s="33"/>
      <c r="B1701" s="33"/>
      <c r="C1701" s="33"/>
      <c r="D1701" s="33"/>
      <c r="E1701" s="33"/>
      <c r="F1701" s="33"/>
      <c r="G1701" s="33" t="s">
        <v>581</v>
      </c>
      <c r="H1701" s="19">
        <v>7.56</v>
      </c>
      <c r="I1701" s="33" t="s">
        <v>582</v>
      </c>
      <c r="J1701" s="36">
        <v>286.98</v>
      </c>
    </row>
    <row r="1702" spans="1:10" ht="15" thickTop="1" x14ac:dyDescent="0.2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</row>
    <row r="1703" spans="1:10" ht="15" x14ac:dyDescent="0.2">
      <c r="A1703" s="10" t="s">
        <v>347</v>
      </c>
      <c r="B1703" s="11" t="s">
        <v>371</v>
      </c>
      <c r="C1703" s="10" t="s">
        <v>372</v>
      </c>
      <c r="D1703" s="10" t="s">
        <v>1</v>
      </c>
      <c r="E1703" s="160" t="s">
        <v>556</v>
      </c>
      <c r="F1703" s="160"/>
      <c r="G1703" s="9" t="s">
        <v>2</v>
      </c>
      <c r="H1703" s="11" t="s">
        <v>3</v>
      </c>
      <c r="I1703" s="11" t="s">
        <v>373</v>
      </c>
      <c r="J1703" s="11" t="s">
        <v>375</v>
      </c>
    </row>
    <row r="1704" spans="1:10" x14ac:dyDescent="0.2">
      <c r="A1704" s="29" t="s">
        <v>557</v>
      </c>
      <c r="B1704" s="31" t="s">
        <v>546</v>
      </c>
      <c r="C1704" s="29" t="s">
        <v>377</v>
      </c>
      <c r="D1704" s="29" t="s">
        <v>348</v>
      </c>
      <c r="E1704" s="161">
        <v>33.07</v>
      </c>
      <c r="F1704" s="161"/>
      <c r="G1704" s="30" t="s">
        <v>70</v>
      </c>
      <c r="H1704" s="15">
        <v>1</v>
      </c>
      <c r="I1704" s="32">
        <v>2.66</v>
      </c>
      <c r="J1704" s="32">
        <v>2.66</v>
      </c>
    </row>
    <row r="1705" spans="1:10" ht="38.25" x14ac:dyDescent="0.2">
      <c r="A1705" s="25" t="s">
        <v>558</v>
      </c>
      <c r="B1705" s="27" t="s">
        <v>1089</v>
      </c>
      <c r="C1705" s="25" t="s">
        <v>377</v>
      </c>
      <c r="D1705" s="25" t="s">
        <v>1090</v>
      </c>
      <c r="E1705" s="157" t="s">
        <v>567</v>
      </c>
      <c r="F1705" s="157"/>
      <c r="G1705" s="26" t="s">
        <v>70</v>
      </c>
      <c r="H1705" s="18">
        <v>1</v>
      </c>
      <c r="I1705" s="28">
        <v>2.66</v>
      </c>
      <c r="J1705" s="28">
        <v>2.66</v>
      </c>
    </row>
    <row r="1706" spans="1:10" x14ac:dyDescent="0.2">
      <c r="A1706" s="35"/>
      <c r="B1706" s="35"/>
      <c r="C1706" s="35"/>
      <c r="D1706" s="35"/>
      <c r="E1706" s="35" t="s">
        <v>576</v>
      </c>
      <c r="F1706" s="20">
        <v>0</v>
      </c>
      <c r="G1706" s="35" t="s">
        <v>577</v>
      </c>
      <c r="H1706" s="20">
        <v>0</v>
      </c>
      <c r="I1706" s="35" t="s">
        <v>578</v>
      </c>
      <c r="J1706" s="20">
        <v>0</v>
      </c>
    </row>
    <row r="1707" spans="1:10" x14ac:dyDescent="0.2">
      <c r="A1707" s="35"/>
      <c r="B1707" s="35"/>
      <c r="C1707" s="35"/>
      <c r="D1707" s="35"/>
      <c r="E1707" s="35" t="s">
        <v>579</v>
      </c>
      <c r="F1707" s="20">
        <v>0.76661199999999996</v>
      </c>
      <c r="G1707" s="35"/>
      <c r="H1707" s="158" t="s">
        <v>580</v>
      </c>
      <c r="I1707" s="158"/>
      <c r="J1707" s="20">
        <v>3.43</v>
      </c>
    </row>
    <row r="1708" spans="1:10" ht="14.25" customHeight="1" thickBot="1" x14ac:dyDescent="0.25">
      <c r="A1708" s="33"/>
      <c r="B1708" s="33"/>
      <c r="C1708" s="33"/>
      <c r="D1708" s="33"/>
      <c r="E1708" s="33"/>
      <c r="F1708" s="33"/>
      <c r="G1708" s="33" t="s">
        <v>581</v>
      </c>
      <c r="H1708" s="19">
        <v>1130.8</v>
      </c>
      <c r="I1708" s="33" t="s">
        <v>582</v>
      </c>
      <c r="J1708" s="36">
        <v>3878.64</v>
      </c>
    </row>
    <row r="1709" spans="1:10" ht="15" thickTop="1" x14ac:dyDescent="0.2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</row>
    <row r="1710" spans="1:10" x14ac:dyDescent="0.2">
      <c r="A1710" s="12" t="s">
        <v>349</v>
      </c>
      <c r="B1710" s="12"/>
      <c r="C1710" s="12"/>
      <c r="D1710" s="12" t="s">
        <v>350</v>
      </c>
      <c r="E1710" s="12"/>
      <c r="F1710" s="159"/>
      <c r="G1710" s="159"/>
      <c r="H1710" s="13"/>
      <c r="I1710" s="12"/>
      <c r="J1710" s="14">
        <v>6655.02</v>
      </c>
    </row>
    <row r="1711" spans="1:10" ht="15" x14ac:dyDescent="0.2">
      <c r="A1711" s="10" t="s">
        <v>351</v>
      </c>
      <c r="B1711" s="11" t="s">
        <v>371</v>
      </c>
      <c r="C1711" s="10" t="s">
        <v>372</v>
      </c>
      <c r="D1711" s="10" t="s">
        <v>1</v>
      </c>
      <c r="E1711" s="160" t="s">
        <v>556</v>
      </c>
      <c r="F1711" s="160"/>
      <c r="G1711" s="9" t="s">
        <v>2</v>
      </c>
      <c r="H1711" s="11" t="s">
        <v>3</v>
      </c>
      <c r="I1711" s="11" t="s">
        <v>373</v>
      </c>
      <c r="J1711" s="11" t="s">
        <v>375</v>
      </c>
    </row>
    <row r="1712" spans="1:10" x14ac:dyDescent="0.2">
      <c r="A1712" s="29" t="s">
        <v>557</v>
      </c>
      <c r="B1712" s="31" t="s">
        <v>547</v>
      </c>
      <c r="C1712" s="29" t="s">
        <v>377</v>
      </c>
      <c r="D1712" s="29" t="s">
        <v>352</v>
      </c>
      <c r="E1712" s="161">
        <v>55.01</v>
      </c>
      <c r="F1712" s="161"/>
      <c r="G1712" s="30" t="s">
        <v>10</v>
      </c>
      <c r="H1712" s="15">
        <v>1</v>
      </c>
      <c r="I1712" s="32">
        <v>9.5299999999999994</v>
      </c>
      <c r="J1712" s="32">
        <v>9.5299999999999994</v>
      </c>
    </row>
    <row r="1713" spans="1:10" ht="38.25" x14ac:dyDescent="0.2">
      <c r="A1713" s="25" t="s">
        <v>558</v>
      </c>
      <c r="B1713" s="27" t="s">
        <v>595</v>
      </c>
      <c r="C1713" s="25" t="s">
        <v>377</v>
      </c>
      <c r="D1713" s="25" t="s">
        <v>596</v>
      </c>
      <c r="E1713" s="157" t="s">
        <v>561</v>
      </c>
      <c r="F1713" s="157"/>
      <c r="G1713" s="26" t="s">
        <v>562</v>
      </c>
      <c r="H1713" s="18">
        <v>0.7</v>
      </c>
      <c r="I1713" s="28">
        <v>13.62</v>
      </c>
      <c r="J1713" s="28">
        <v>9.5340000000000007</v>
      </c>
    </row>
    <row r="1714" spans="1:10" x14ac:dyDescent="0.2">
      <c r="A1714" s="35"/>
      <c r="B1714" s="35"/>
      <c r="C1714" s="35"/>
      <c r="D1714" s="35"/>
      <c r="E1714" s="35" t="s">
        <v>576</v>
      </c>
      <c r="F1714" s="20">
        <v>9.5299999999999994</v>
      </c>
      <c r="G1714" s="35" t="s">
        <v>577</v>
      </c>
      <c r="H1714" s="20">
        <v>0</v>
      </c>
      <c r="I1714" s="35" t="s">
        <v>578</v>
      </c>
      <c r="J1714" s="20">
        <v>9.5299999999999994</v>
      </c>
    </row>
    <row r="1715" spans="1:10" x14ac:dyDescent="0.2">
      <c r="A1715" s="35"/>
      <c r="B1715" s="35"/>
      <c r="C1715" s="35"/>
      <c r="D1715" s="35"/>
      <c r="E1715" s="35" t="s">
        <v>579</v>
      </c>
      <c r="F1715" s="20">
        <v>2.7465459999999999</v>
      </c>
      <c r="G1715" s="35"/>
      <c r="H1715" s="158" t="s">
        <v>580</v>
      </c>
      <c r="I1715" s="158"/>
      <c r="J1715" s="20">
        <v>12.28</v>
      </c>
    </row>
    <row r="1716" spans="1:10" ht="15" thickBot="1" x14ac:dyDescent="0.25">
      <c r="A1716" s="33"/>
      <c r="B1716" s="33"/>
      <c r="C1716" s="33"/>
      <c r="D1716" s="33"/>
      <c r="E1716" s="33"/>
      <c r="F1716" s="33"/>
      <c r="G1716" s="33" t="s">
        <v>581</v>
      </c>
      <c r="H1716" s="19">
        <v>541.94000000000005</v>
      </c>
      <c r="I1716" s="33" t="s">
        <v>582</v>
      </c>
      <c r="J1716" s="36">
        <v>6655.02</v>
      </c>
    </row>
    <row r="1717" spans="1:10" ht="15" thickTop="1" x14ac:dyDescent="0.2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</row>
    <row r="1718" spans="1:10" x14ac:dyDescent="0.2">
      <c r="A1718" s="8"/>
      <c r="B1718" s="8"/>
      <c r="C1718" s="8"/>
      <c r="D1718" s="8"/>
      <c r="E1718" s="8"/>
      <c r="F1718" s="8"/>
      <c r="G1718" s="8"/>
      <c r="H1718" s="8"/>
      <c r="I1718" s="8"/>
      <c r="J1718" s="8"/>
    </row>
    <row r="1719" spans="1:10" x14ac:dyDescent="0.2">
      <c r="A1719" s="153"/>
      <c r="B1719" s="153"/>
      <c r="C1719" s="153"/>
      <c r="D1719" s="34"/>
      <c r="E1719" s="33"/>
      <c r="F1719" s="154" t="s">
        <v>548</v>
      </c>
      <c r="G1719" s="153"/>
      <c r="H1719" s="155">
        <v>1231940.8799999999</v>
      </c>
      <c r="I1719" s="153"/>
      <c r="J1719" s="153"/>
    </row>
    <row r="1720" spans="1:10" x14ac:dyDescent="0.2">
      <c r="A1720" s="153"/>
      <c r="B1720" s="153"/>
      <c r="C1720" s="153"/>
      <c r="D1720" s="34"/>
      <c r="E1720" s="33"/>
      <c r="F1720" s="154" t="s">
        <v>549</v>
      </c>
      <c r="G1720" s="153"/>
      <c r="H1720" s="155">
        <v>355108.93</v>
      </c>
      <c r="I1720" s="153"/>
      <c r="J1720" s="153"/>
    </row>
    <row r="1721" spans="1:10" x14ac:dyDescent="0.2">
      <c r="A1721" s="153"/>
      <c r="B1721" s="153"/>
      <c r="C1721" s="153"/>
      <c r="D1721" s="34"/>
      <c r="E1721" s="33"/>
      <c r="F1721" s="154" t="s">
        <v>550</v>
      </c>
      <c r="G1721" s="153"/>
      <c r="H1721" s="155">
        <v>1587049.81</v>
      </c>
      <c r="I1721" s="153"/>
      <c r="J1721" s="153"/>
    </row>
    <row r="1722" spans="1:10" x14ac:dyDescent="0.2">
      <c r="A1722" s="7"/>
      <c r="B1722" s="7"/>
      <c r="C1722" s="7"/>
      <c r="D1722" s="7"/>
      <c r="E1722" s="7"/>
      <c r="F1722" s="7"/>
      <c r="G1722" s="7"/>
      <c r="H1722" s="7"/>
      <c r="I1722" s="7"/>
      <c r="J1722" s="7"/>
    </row>
    <row r="1723" spans="1:10" x14ac:dyDescent="0.2">
      <c r="A1723" s="165" t="s">
        <v>353</v>
      </c>
      <c r="B1723" s="166"/>
      <c r="C1723" s="166"/>
      <c r="D1723" s="166"/>
      <c r="E1723" s="166"/>
      <c r="F1723" s="166"/>
      <c r="G1723" s="166"/>
      <c r="H1723" s="166"/>
      <c r="I1723" s="166"/>
      <c r="J1723" s="166"/>
    </row>
  </sheetData>
  <mergeCells count="1214">
    <mergeCell ref="H1707:I1707"/>
    <mergeCell ref="F1710:G1710"/>
    <mergeCell ref="E1711:F1711"/>
    <mergeCell ref="E1712:F1712"/>
    <mergeCell ref="E1713:F1713"/>
    <mergeCell ref="H1715:I1715"/>
    <mergeCell ref="A1719:C1719"/>
    <mergeCell ref="F1719:G1719"/>
    <mergeCell ref="H1719:J1719"/>
    <mergeCell ref="A1720:C1720"/>
    <mergeCell ref="F1720:G1720"/>
    <mergeCell ref="H1720:J1720"/>
    <mergeCell ref="A1721:C1721"/>
    <mergeCell ref="F1721:G1721"/>
    <mergeCell ref="H1721:J1721"/>
    <mergeCell ref="A1723:J1723"/>
    <mergeCell ref="F1669:G1669"/>
    <mergeCell ref="E1670:F1670"/>
    <mergeCell ref="E1671:F1671"/>
    <mergeCell ref="E1672:F1672"/>
    <mergeCell ref="E1673:F1673"/>
    <mergeCell ref="H1677:I1677"/>
    <mergeCell ref="F1680:G1680"/>
    <mergeCell ref="E1681:F1681"/>
    <mergeCell ref="E1682:F1682"/>
    <mergeCell ref="E1683:F1683"/>
    <mergeCell ref="E1684:F1684"/>
    <mergeCell ref="H1689:I1689"/>
    <mergeCell ref="E1692:F1692"/>
    <mergeCell ref="E1693:F1693"/>
    <mergeCell ref="E1694:F1694"/>
    <mergeCell ref="E1695:F1695"/>
    <mergeCell ref="E1703:F1703"/>
    <mergeCell ref="E1577:F1577"/>
    <mergeCell ref="E1578:F1578"/>
    <mergeCell ref="E1579:F1579"/>
    <mergeCell ref="H1591:I1591"/>
    <mergeCell ref="E1594:F1594"/>
    <mergeCell ref="E1609:F1609"/>
    <mergeCell ref="H1613:I1613"/>
    <mergeCell ref="F1616:G1616"/>
    <mergeCell ref="E1617:F1617"/>
    <mergeCell ref="H1622:I1622"/>
    <mergeCell ref="E1625:F1625"/>
    <mergeCell ref="E1626:F1626"/>
    <mergeCell ref="E1627:F1627"/>
    <mergeCell ref="H1639:I1639"/>
    <mergeCell ref="E1642:F1642"/>
    <mergeCell ref="E1650:F1650"/>
    <mergeCell ref="H1654:I1654"/>
    <mergeCell ref="E1595:F1595"/>
    <mergeCell ref="E1636:F1636"/>
    <mergeCell ref="E1637:F1637"/>
    <mergeCell ref="E1643:F1643"/>
    <mergeCell ref="E1644:F1644"/>
    <mergeCell ref="E1645:F1645"/>
    <mergeCell ref="H1606:I1606"/>
    <mergeCell ref="E1610:F1610"/>
    <mergeCell ref="E1611:F1611"/>
    <mergeCell ref="E1618:F1618"/>
    <mergeCell ref="E1619:F1619"/>
    <mergeCell ref="E1580:F1580"/>
    <mergeCell ref="E1581:F1581"/>
    <mergeCell ref="E1582:F1582"/>
    <mergeCell ref="E1521:F1521"/>
    <mergeCell ref="E1522:F1522"/>
    <mergeCell ref="E1523:F1523"/>
    <mergeCell ref="H1535:I1535"/>
    <mergeCell ref="E1538:F1538"/>
    <mergeCell ref="E1553:F1553"/>
    <mergeCell ref="H1557:I1557"/>
    <mergeCell ref="F1560:G1560"/>
    <mergeCell ref="E1561:F1561"/>
    <mergeCell ref="H1566:I1566"/>
    <mergeCell ref="E1569:F1569"/>
    <mergeCell ref="H1574:I1574"/>
    <mergeCell ref="E1570:F1570"/>
    <mergeCell ref="E1571:F1571"/>
    <mergeCell ref="E1572:F1572"/>
    <mergeCell ref="E1514:F1514"/>
    <mergeCell ref="E1515:F1515"/>
    <mergeCell ref="E1516:F1516"/>
    <mergeCell ref="E1524:F1524"/>
    <mergeCell ref="E1525:F1525"/>
    <mergeCell ref="E1526:F1526"/>
    <mergeCell ref="H1528:I1528"/>
    <mergeCell ref="E1531:F1531"/>
    <mergeCell ref="E1532:F1532"/>
    <mergeCell ref="E1533:F1533"/>
    <mergeCell ref="E1467:F1467"/>
    <mergeCell ref="E1461:F1461"/>
    <mergeCell ref="E1462:F1462"/>
    <mergeCell ref="E1463:F1463"/>
    <mergeCell ref="E1454:F1454"/>
    <mergeCell ref="E1455:F1455"/>
    <mergeCell ref="E1456:F1456"/>
    <mergeCell ref="E1444:F1444"/>
    <mergeCell ref="E1445:F1445"/>
    <mergeCell ref="F1510:G1510"/>
    <mergeCell ref="F1511:G1511"/>
    <mergeCell ref="F1512:G1512"/>
    <mergeCell ref="E1513:F1513"/>
    <mergeCell ref="H1518:I1518"/>
    <mergeCell ref="E1492:F1492"/>
    <mergeCell ref="E1493:F1493"/>
    <mergeCell ref="E1494:F1494"/>
    <mergeCell ref="E1491:F1491"/>
    <mergeCell ref="H1496:I1496"/>
    <mergeCell ref="E1499:F1499"/>
    <mergeCell ref="E1500:F1500"/>
    <mergeCell ref="E1501:F1501"/>
    <mergeCell ref="E1502:F1502"/>
    <mergeCell ref="E1503:F1503"/>
    <mergeCell ref="E1504:F1504"/>
    <mergeCell ref="E1505:F1505"/>
    <mergeCell ref="H1507:I1507"/>
    <mergeCell ref="E1464:F1464"/>
    <mergeCell ref="E1471:F1471"/>
    <mergeCell ref="H1486:I1486"/>
    <mergeCell ref="E1489:F1489"/>
    <mergeCell ref="E1490:F1490"/>
    <mergeCell ref="E1403:F1403"/>
    <mergeCell ref="E1404:F1404"/>
    <mergeCell ref="E1405:F1405"/>
    <mergeCell ref="E1414:F1414"/>
    <mergeCell ref="F1397:G1397"/>
    <mergeCell ref="F1398:G1398"/>
    <mergeCell ref="E1399:F1399"/>
    <mergeCell ref="H1458:I1458"/>
    <mergeCell ref="E1422:F1422"/>
    <mergeCell ref="E1423:F1423"/>
    <mergeCell ref="E1424:F1424"/>
    <mergeCell ref="H1429:I1429"/>
    <mergeCell ref="E1432:F1432"/>
    <mergeCell ref="E1433:F1433"/>
    <mergeCell ref="H1407:I1407"/>
    <mergeCell ref="E1410:F1410"/>
    <mergeCell ref="E1411:F1411"/>
    <mergeCell ref="E1412:F1412"/>
    <mergeCell ref="E1413:F1413"/>
    <mergeCell ref="H1416:I1416"/>
    <mergeCell ref="F1419:G1419"/>
    <mergeCell ref="H1438:I1438"/>
    <mergeCell ref="E1441:F1441"/>
    <mergeCell ref="E1453:F1453"/>
    <mergeCell ref="E1425:F1425"/>
    <mergeCell ref="E1426:F1426"/>
    <mergeCell ref="E1427:F1427"/>
    <mergeCell ref="E1434:F1434"/>
    <mergeCell ref="E1435:F1435"/>
    <mergeCell ref="E1442:F1442"/>
    <mergeCell ref="H1447:I1447"/>
    <mergeCell ref="E1450:F1450"/>
    <mergeCell ref="H1275:I1275"/>
    <mergeCell ref="E1278:F1278"/>
    <mergeCell ref="E1279:F1279"/>
    <mergeCell ref="H1284:I1284"/>
    <mergeCell ref="E1287:F1287"/>
    <mergeCell ref="E1288:F1288"/>
    <mergeCell ref="E1289:F1289"/>
    <mergeCell ref="E1290:F1290"/>
    <mergeCell ref="E1263:F1263"/>
    <mergeCell ref="E1271:F1271"/>
    <mergeCell ref="E1272:F1272"/>
    <mergeCell ref="E1273:F1273"/>
    <mergeCell ref="E1334:F1334"/>
    <mergeCell ref="H1339:I1339"/>
    <mergeCell ref="E1342:F1342"/>
    <mergeCell ref="E1343:F1343"/>
    <mergeCell ref="H1348:I1348"/>
    <mergeCell ref="E1320:F1320"/>
    <mergeCell ref="E1321:F1321"/>
    <mergeCell ref="E1327:F1327"/>
    <mergeCell ref="E1328:F1328"/>
    <mergeCell ref="E1280:F1280"/>
    <mergeCell ref="E1281:F1281"/>
    <mergeCell ref="E1282:F1282"/>
    <mergeCell ref="E1291:F1291"/>
    <mergeCell ref="E1292:F1292"/>
    <mergeCell ref="E1293:F1293"/>
    <mergeCell ref="H1295:I1295"/>
    <mergeCell ref="E1264:F1264"/>
    <mergeCell ref="E1265:F1265"/>
    <mergeCell ref="E1326:F1326"/>
    <mergeCell ref="E1335:F1335"/>
    <mergeCell ref="E1174:F1174"/>
    <mergeCell ref="E1175:F1175"/>
    <mergeCell ref="E1182:F1182"/>
    <mergeCell ref="E1183:F1183"/>
    <mergeCell ref="E1184:F1184"/>
    <mergeCell ref="E1191:F1191"/>
    <mergeCell ref="E1192:F1192"/>
    <mergeCell ref="E1244:F1244"/>
    <mergeCell ref="H1249:I1249"/>
    <mergeCell ref="E1252:F1252"/>
    <mergeCell ref="E1253:F1253"/>
    <mergeCell ref="H1258:I1258"/>
    <mergeCell ref="E1261:F1261"/>
    <mergeCell ref="E1262:F1262"/>
    <mergeCell ref="H1267:I1267"/>
    <mergeCell ref="E1270:F1270"/>
    <mergeCell ref="H1177:I1177"/>
    <mergeCell ref="E1180:F1180"/>
    <mergeCell ref="E1181:F1181"/>
    <mergeCell ref="H1186:I1186"/>
    <mergeCell ref="E1189:F1189"/>
    <mergeCell ref="E1190:F1190"/>
    <mergeCell ref="H1195:I1195"/>
    <mergeCell ref="E1198:F1198"/>
    <mergeCell ref="E1199:F1199"/>
    <mergeCell ref="H1204:I1204"/>
    <mergeCell ref="E1207:F1207"/>
    <mergeCell ref="E1208:F1208"/>
    <mergeCell ref="H1213:I1213"/>
    <mergeCell ref="E1216:F1216"/>
    <mergeCell ref="H1221:I1221"/>
    <mergeCell ref="H1076:I1076"/>
    <mergeCell ref="E1079:F1079"/>
    <mergeCell ref="E1080:F1080"/>
    <mergeCell ref="E1081:F1081"/>
    <mergeCell ref="H1086:I1086"/>
    <mergeCell ref="E1089:F1089"/>
    <mergeCell ref="E1090:F1090"/>
    <mergeCell ref="E1091:F1091"/>
    <mergeCell ref="H1096:I1096"/>
    <mergeCell ref="E1099:F1099"/>
    <mergeCell ref="E1100:F1100"/>
    <mergeCell ref="H1105:I1105"/>
    <mergeCell ref="E1108:F1108"/>
    <mergeCell ref="E1109:F1109"/>
    <mergeCell ref="H1114:I1114"/>
    <mergeCell ref="E1171:F1171"/>
    <mergeCell ref="E1172:F1172"/>
    <mergeCell ref="E1147:F1147"/>
    <mergeCell ref="E1148:F1148"/>
    <mergeCell ref="E1155:F1155"/>
    <mergeCell ref="E1156:F1156"/>
    <mergeCell ref="E1157:F1157"/>
    <mergeCell ref="E1121:F1121"/>
    <mergeCell ref="E1128:F1128"/>
    <mergeCell ref="E1129:F1129"/>
    <mergeCell ref="E1130:F1130"/>
    <mergeCell ref="E1137:F1137"/>
    <mergeCell ref="E1138:F1138"/>
    <mergeCell ref="E1139:F1139"/>
    <mergeCell ref="E1146:F1146"/>
    <mergeCell ref="H1123:I1123"/>
    <mergeCell ref="E1126:F1126"/>
    <mergeCell ref="E981:F981"/>
    <mergeCell ref="H983:I983"/>
    <mergeCell ref="H989:I989"/>
    <mergeCell ref="E992:F992"/>
    <mergeCell ref="E993:F993"/>
    <mergeCell ref="E994:F994"/>
    <mergeCell ref="H998:I998"/>
    <mergeCell ref="F1001:G1001"/>
    <mergeCell ref="E1002:F1002"/>
    <mergeCell ref="E1003:F1003"/>
    <mergeCell ref="E1070:F1070"/>
    <mergeCell ref="E1071:F1071"/>
    <mergeCell ref="E1004:F1004"/>
    <mergeCell ref="H1008:I1008"/>
    <mergeCell ref="E1011:F1011"/>
    <mergeCell ref="E1012:F1012"/>
    <mergeCell ref="H1017:I1017"/>
    <mergeCell ref="E1020:F1020"/>
    <mergeCell ref="E1021:F1021"/>
    <mergeCell ref="E1022:F1022"/>
    <mergeCell ref="H1027:I1027"/>
    <mergeCell ref="E1031:F1031"/>
    <mergeCell ref="E1032:F1032"/>
    <mergeCell ref="E1033:F1033"/>
    <mergeCell ref="E1034:F1034"/>
    <mergeCell ref="E1046:F1046"/>
    <mergeCell ref="E1054:F1054"/>
    <mergeCell ref="E1044:F1044"/>
    <mergeCell ref="H1039:I1039"/>
    <mergeCell ref="E1042:F1042"/>
    <mergeCell ref="E1043:F1043"/>
    <mergeCell ref="E925:F925"/>
    <mergeCell ref="E926:F926"/>
    <mergeCell ref="E927:F927"/>
    <mergeCell ref="E928:F928"/>
    <mergeCell ref="H933:I933"/>
    <mergeCell ref="E937:F937"/>
    <mergeCell ref="E938:F938"/>
    <mergeCell ref="E939:F939"/>
    <mergeCell ref="E940:F940"/>
    <mergeCell ref="H945:I945"/>
    <mergeCell ref="E949:F949"/>
    <mergeCell ref="E950:F950"/>
    <mergeCell ref="E951:F951"/>
    <mergeCell ref="E952:F952"/>
    <mergeCell ref="H957:I957"/>
    <mergeCell ref="E962:F962"/>
    <mergeCell ref="E963:F963"/>
    <mergeCell ref="E953:F953"/>
    <mergeCell ref="E960:F960"/>
    <mergeCell ref="E961:F961"/>
    <mergeCell ref="E954:F954"/>
    <mergeCell ref="E955:F955"/>
    <mergeCell ref="E845:F845"/>
    <mergeCell ref="H850:I850"/>
    <mergeCell ref="E854:F854"/>
    <mergeCell ref="E834:F834"/>
    <mergeCell ref="E835:F835"/>
    <mergeCell ref="E836:F836"/>
    <mergeCell ref="E841:F841"/>
    <mergeCell ref="E846:F846"/>
    <mergeCell ref="E847:F847"/>
    <mergeCell ref="E848:F848"/>
    <mergeCell ref="E857:F857"/>
    <mergeCell ref="H862:I862"/>
    <mergeCell ref="E866:F866"/>
    <mergeCell ref="E867:F867"/>
    <mergeCell ref="E868:F868"/>
    <mergeCell ref="E869:F869"/>
    <mergeCell ref="H874:I874"/>
    <mergeCell ref="E860:F860"/>
    <mergeCell ref="E865:F865"/>
    <mergeCell ref="E870:F870"/>
    <mergeCell ref="E871:F871"/>
    <mergeCell ref="E872:F872"/>
    <mergeCell ref="E855:F855"/>
    <mergeCell ref="E856:F856"/>
    <mergeCell ref="H684:I684"/>
    <mergeCell ref="E690:F690"/>
    <mergeCell ref="H692:I692"/>
    <mergeCell ref="E699:F699"/>
    <mergeCell ref="H701:I701"/>
    <mergeCell ref="E712:F712"/>
    <mergeCell ref="H714:I714"/>
    <mergeCell ref="E729:F729"/>
    <mergeCell ref="H731:I731"/>
    <mergeCell ref="F734:G734"/>
    <mergeCell ref="E736:F736"/>
    <mergeCell ref="H738:I738"/>
    <mergeCell ref="E748:F748"/>
    <mergeCell ref="H750:I750"/>
    <mergeCell ref="E763:F763"/>
    <mergeCell ref="H765:I765"/>
    <mergeCell ref="E769:F769"/>
    <mergeCell ref="E735:F735"/>
    <mergeCell ref="E741:F741"/>
    <mergeCell ref="E742:F742"/>
    <mergeCell ref="E743:F743"/>
    <mergeCell ref="E744:F744"/>
    <mergeCell ref="E745:F745"/>
    <mergeCell ref="E746:F746"/>
    <mergeCell ref="E747:F747"/>
    <mergeCell ref="E753:F753"/>
    <mergeCell ref="E754:F754"/>
    <mergeCell ref="E755:F755"/>
    <mergeCell ref="E756:F756"/>
    <mergeCell ref="E757:F757"/>
    <mergeCell ref="E717:F717"/>
    <mergeCell ref="E718:F718"/>
    <mergeCell ref="E547:F547"/>
    <mergeCell ref="H549:I549"/>
    <mergeCell ref="E558:F558"/>
    <mergeCell ref="H560:I560"/>
    <mergeCell ref="E570:F570"/>
    <mergeCell ref="H572:I572"/>
    <mergeCell ref="F575:G575"/>
    <mergeCell ref="E581:F581"/>
    <mergeCell ref="H583:I583"/>
    <mergeCell ref="E592:F592"/>
    <mergeCell ref="H594:I594"/>
    <mergeCell ref="E600:F600"/>
    <mergeCell ref="H602:I602"/>
    <mergeCell ref="E609:F609"/>
    <mergeCell ref="H611:I611"/>
    <mergeCell ref="F616:G616"/>
    <mergeCell ref="E624:F624"/>
    <mergeCell ref="E591:F591"/>
    <mergeCell ref="E597:F597"/>
    <mergeCell ref="E598:F598"/>
    <mergeCell ref="E599:F599"/>
    <mergeCell ref="E605:F605"/>
    <mergeCell ref="E606:F606"/>
    <mergeCell ref="E607:F607"/>
    <mergeCell ref="E608:F608"/>
    <mergeCell ref="F614:G614"/>
    <mergeCell ref="F615:G615"/>
    <mergeCell ref="E589:F589"/>
    <mergeCell ref="E590:F590"/>
    <mergeCell ref="E579:F579"/>
    <mergeCell ref="E580:F580"/>
    <mergeCell ref="E586:F586"/>
    <mergeCell ref="H483:I483"/>
    <mergeCell ref="E492:F492"/>
    <mergeCell ref="H494:I494"/>
    <mergeCell ref="F497:G497"/>
    <mergeCell ref="E505:F505"/>
    <mergeCell ref="H507:I507"/>
    <mergeCell ref="E518:F518"/>
    <mergeCell ref="E498:F498"/>
    <mergeCell ref="E453:F453"/>
    <mergeCell ref="E454:F454"/>
    <mergeCell ref="E460:F460"/>
    <mergeCell ref="E461:F461"/>
    <mergeCell ref="E462:F462"/>
    <mergeCell ref="E463:F463"/>
    <mergeCell ref="E464:F464"/>
    <mergeCell ref="E470:F470"/>
    <mergeCell ref="E471:F471"/>
    <mergeCell ref="E472:F472"/>
    <mergeCell ref="E473:F473"/>
    <mergeCell ref="E474:F474"/>
    <mergeCell ref="E475:F475"/>
    <mergeCell ref="E476:F476"/>
    <mergeCell ref="E486:F486"/>
    <mergeCell ref="E487:F487"/>
    <mergeCell ref="E488:F488"/>
    <mergeCell ref="E489:F489"/>
    <mergeCell ref="E490:F490"/>
    <mergeCell ref="E491:F491"/>
    <mergeCell ref="H457:I457"/>
    <mergeCell ref="E465:F465"/>
    <mergeCell ref="H467:I467"/>
    <mergeCell ref="E481:F481"/>
    <mergeCell ref="E379:F379"/>
    <mergeCell ref="E380:F380"/>
    <mergeCell ref="E477:F477"/>
    <mergeCell ref="E478:F478"/>
    <mergeCell ref="E479:F479"/>
    <mergeCell ref="E480:F480"/>
    <mergeCell ref="E430:F430"/>
    <mergeCell ref="E431:F431"/>
    <mergeCell ref="E432:F432"/>
    <mergeCell ref="E433:F433"/>
    <mergeCell ref="E434:F434"/>
    <mergeCell ref="E435:F435"/>
    <mergeCell ref="E436:F436"/>
    <mergeCell ref="E437:F437"/>
    <mergeCell ref="E438:F438"/>
    <mergeCell ref="E412:F412"/>
    <mergeCell ref="E413:F413"/>
    <mergeCell ref="E414:F414"/>
    <mergeCell ref="E420:F420"/>
    <mergeCell ref="E421:F421"/>
    <mergeCell ref="F427:G427"/>
    <mergeCell ref="E429:F429"/>
    <mergeCell ref="E381:F381"/>
    <mergeCell ref="E386:F386"/>
    <mergeCell ref="E391:F391"/>
    <mergeCell ref="E392:F392"/>
    <mergeCell ref="E393:F393"/>
    <mergeCell ref="E398:F398"/>
    <mergeCell ref="E406:F406"/>
    <mergeCell ref="E407:F407"/>
    <mergeCell ref="H634:I634"/>
    <mergeCell ref="E642:F642"/>
    <mergeCell ref="E209:F209"/>
    <mergeCell ref="H214:I214"/>
    <mergeCell ref="F217:G217"/>
    <mergeCell ref="E218:F218"/>
    <mergeCell ref="H224:I224"/>
    <mergeCell ref="E230:F230"/>
    <mergeCell ref="E231:F231"/>
    <mergeCell ref="E232:F232"/>
    <mergeCell ref="E233:F233"/>
    <mergeCell ref="E237:F237"/>
    <mergeCell ref="H239:I239"/>
    <mergeCell ref="H246:I246"/>
    <mergeCell ref="E249:F249"/>
    <mergeCell ref="H255:I255"/>
    <mergeCell ref="E258:F258"/>
    <mergeCell ref="H265:I265"/>
    <mergeCell ref="E268:F268"/>
    <mergeCell ref="E316:F316"/>
    <mergeCell ref="E317:F317"/>
    <mergeCell ref="E318:F318"/>
    <mergeCell ref="H320:I320"/>
    <mergeCell ref="E323:F323"/>
    <mergeCell ref="E324:F324"/>
    <mergeCell ref="E325:F325"/>
    <mergeCell ref="F428:G428"/>
    <mergeCell ref="E439:F439"/>
    <mergeCell ref="H441:I441"/>
    <mergeCell ref="E446:F446"/>
    <mergeCell ref="H448:I448"/>
    <mergeCell ref="E455:F455"/>
    <mergeCell ref="E967:F967"/>
    <mergeCell ref="E968:F968"/>
    <mergeCell ref="E1255:F1255"/>
    <mergeCell ref="E1256:F1256"/>
    <mergeCell ref="H644:I644"/>
    <mergeCell ref="E655:F655"/>
    <mergeCell ref="H657:I657"/>
    <mergeCell ref="E663:F663"/>
    <mergeCell ref="H665:I665"/>
    <mergeCell ref="E670:F670"/>
    <mergeCell ref="H672:I672"/>
    <mergeCell ref="E682:F682"/>
    <mergeCell ref="E363:F363"/>
    <mergeCell ref="E364:F364"/>
    <mergeCell ref="E365:F365"/>
    <mergeCell ref="H367:I367"/>
    <mergeCell ref="E370:F370"/>
    <mergeCell ref="E371:F371"/>
    <mergeCell ref="E372:F372"/>
    <mergeCell ref="E1254:F1254"/>
    <mergeCell ref="E758:F758"/>
    <mergeCell ref="E759:F759"/>
    <mergeCell ref="E760:F760"/>
    <mergeCell ref="E761:F761"/>
    <mergeCell ref="E762:F762"/>
    <mergeCell ref="E768:F768"/>
    <mergeCell ref="E911:F911"/>
    <mergeCell ref="E916:F916"/>
    <mergeCell ref="E905:F905"/>
    <mergeCell ref="E906:F906"/>
    <mergeCell ref="H626:I626"/>
    <mergeCell ref="E632:F632"/>
    <mergeCell ref="E568:F568"/>
    <mergeCell ref="E377:F377"/>
    <mergeCell ref="E378:F378"/>
    <mergeCell ref="H383:I383"/>
    <mergeCell ref="E387:F387"/>
    <mergeCell ref="E388:F388"/>
    <mergeCell ref="E389:F389"/>
    <mergeCell ref="E390:F390"/>
    <mergeCell ref="H395:I395"/>
    <mergeCell ref="E399:F399"/>
    <mergeCell ref="E400:F400"/>
    <mergeCell ref="H402:I402"/>
    <mergeCell ref="E415:F415"/>
    <mergeCell ref="H417:I417"/>
    <mergeCell ref="E422:F422"/>
    <mergeCell ref="E1363:F1363"/>
    <mergeCell ref="E1364:F1364"/>
    <mergeCell ref="H424:I424"/>
    <mergeCell ref="E777:F777"/>
    <mergeCell ref="E778:F778"/>
    <mergeCell ref="H780:I780"/>
    <mergeCell ref="E784:F784"/>
    <mergeCell ref="E785:F785"/>
    <mergeCell ref="E786:F786"/>
    <mergeCell ref="E787:F787"/>
    <mergeCell ref="H789:I789"/>
    <mergeCell ref="E793:F793"/>
    <mergeCell ref="E794:F794"/>
    <mergeCell ref="E795:F795"/>
    <mergeCell ref="E796:F796"/>
    <mergeCell ref="E1346:F1346"/>
    <mergeCell ref="E1353:F1353"/>
    <mergeCell ref="E1704:F1704"/>
    <mergeCell ref="E1705:F1705"/>
    <mergeCell ref="C1:D1"/>
    <mergeCell ref="E1:F1"/>
    <mergeCell ref="G1:H1"/>
    <mergeCell ref="I1:J1"/>
    <mergeCell ref="C2:D2"/>
    <mergeCell ref="E2:F2"/>
    <mergeCell ref="G2:H2"/>
    <mergeCell ref="I2:J2"/>
    <mergeCell ref="A3:J3"/>
    <mergeCell ref="F4:G4"/>
    <mergeCell ref="F5:G5"/>
    <mergeCell ref="E6:F6"/>
    <mergeCell ref="E7:F7"/>
    <mergeCell ref="E8:F8"/>
    <mergeCell ref="E9:F9"/>
    <mergeCell ref="E10:F10"/>
    <mergeCell ref="E35:F35"/>
    <mergeCell ref="E36:F36"/>
    <mergeCell ref="E37:F37"/>
    <mergeCell ref="E38:F38"/>
    <mergeCell ref="H40:I40"/>
    <mergeCell ref="E43:F43"/>
    <mergeCell ref="E44:F44"/>
    <mergeCell ref="E45:F45"/>
    <mergeCell ref="H154:I154"/>
    <mergeCell ref="E158:F158"/>
    <mergeCell ref="E159:F159"/>
    <mergeCell ref="H771:I771"/>
    <mergeCell ref="E775:F775"/>
    <mergeCell ref="E776:F776"/>
    <mergeCell ref="E82:F82"/>
    <mergeCell ref="H84:I84"/>
    <mergeCell ref="E157:F157"/>
    <mergeCell ref="E164:F164"/>
    <mergeCell ref="E176:F176"/>
    <mergeCell ref="E259:F259"/>
    <mergeCell ref="E260:F260"/>
    <mergeCell ref="E261:F261"/>
    <mergeCell ref="E262:F262"/>
    <mergeCell ref="E263:F263"/>
    <mergeCell ref="E405:F405"/>
    <mergeCell ref="E165:F165"/>
    <mergeCell ref="E166:F166"/>
    <mergeCell ref="E167:F167"/>
    <mergeCell ref="H169:I169"/>
    <mergeCell ref="F172:G172"/>
    <mergeCell ref="E173:F173"/>
    <mergeCell ref="H161:I161"/>
    <mergeCell ref="E315:F315"/>
    <mergeCell ref="H327:I327"/>
    <mergeCell ref="E330:F330"/>
    <mergeCell ref="E331:F331"/>
    <mergeCell ref="E332:F332"/>
    <mergeCell ref="H337:I337"/>
    <mergeCell ref="E340:F340"/>
    <mergeCell ref="H345:I345"/>
    <mergeCell ref="E349:F349"/>
    <mergeCell ref="E350:F350"/>
    <mergeCell ref="E351:F351"/>
    <mergeCell ref="E352:F352"/>
    <mergeCell ref="H357:I357"/>
    <mergeCell ref="E360:F360"/>
    <mergeCell ref="E1620:F1620"/>
    <mergeCell ref="E1628:F1628"/>
    <mergeCell ref="E1629:F1629"/>
    <mergeCell ref="E1630:F1630"/>
    <mergeCell ref="H1632:I1632"/>
    <mergeCell ref="E1635:F1635"/>
    <mergeCell ref="E523:F523"/>
    <mergeCell ref="E524:F524"/>
    <mergeCell ref="E525:F525"/>
    <mergeCell ref="E526:F526"/>
    <mergeCell ref="E527:F527"/>
    <mergeCell ref="E534:F534"/>
    <mergeCell ref="E535:F535"/>
    <mergeCell ref="E541:F541"/>
    <mergeCell ref="E542:F542"/>
    <mergeCell ref="H520:I520"/>
    <mergeCell ref="E528:F528"/>
    <mergeCell ref="H530:I530"/>
    <mergeCell ref="F533:G533"/>
    <mergeCell ref="E536:F536"/>
    <mergeCell ref="H538:I538"/>
    <mergeCell ref="E1381:F1381"/>
    <mergeCell ref="E1382:F1382"/>
    <mergeCell ref="E1383:F1383"/>
    <mergeCell ref="E815:F815"/>
    <mergeCell ref="E816:F816"/>
    <mergeCell ref="E821:F821"/>
    <mergeCell ref="E822:F822"/>
    <mergeCell ref="E823:F823"/>
    <mergeCell ref="E853:F853"/>
    <mergeCell ref="E858:F858"/>
    <mergeCell ref="E859:F859"/>
    <mergeCell ref="E1674:F1674"/>
    <mergeCell ref="E1675:F1675"/>
    <mergeCell ref="E1685:F1685"/>
    <mergeCell ref="E1686:F1686"/>
    <mergeCell ref="E1687:F1687"/>
    <mergeCell ref="E1696:F1696"/>
    <mergeCell ref="E1697:F1697"/>
    <mergeCell ref="E1698:F1698"/>
    <mergeCell ref="H1700:I1700"/>
    <mergeCell ref="H1647:I1647"/>
    <mergeCell ref="E1651:F1651"/>
    <mergeCell ref="E1652:F1652"/>
    <mergeCell ref="E1663:F1663"/>
    <mergeCell ref="E1664:F1664"/>
    <mergeCell ref="F1657:G1657"/>
    <mergeCell ref="E1658:F1658"/>
    <mergeCell ref="E1659:F1659"/>
    <mergeCell ref="E1660:F1660"/>
    <mergeCell ref="E1661:F1661"/>
    <mergeCell ref="E1662:F1662"/>
    <mergeCell ref="H1666:I1666"/>
    <mergeCell ref="H1584:I1584"/>
    <mergeCell ref="E1587:F1587"/>
    <mergeCell ref="E1588:F1588"/>
    <mergeCell ref="E1589:F1589"/>
    <mergeCell ref="E1596:F1596"/>
    <mergeCell ref="E1597:F1597"/>
    <mergeCell ref="H1599:I1599"/>
    <mergeCell ref="E1602:F1602"/>
    <mergeCell ref="E1603:F1603"/>
    <mergeCell ref="E1604:F1604"/>
    <mergeCell ref="E1539:F1539"/>
    <mergeCell ref="E1540:F1540"/>
    <mergeCell ref="E1541:F1541"/>
    <mergeCell ref="H1543:I1543"/>
    <mergeCell ref="E1546:F1546"/>
    <mergeCell ref="E1547:F1547"/>
    <mergeCell ref="E1548:F1548"/>
    <mergeCell ref="H1550:I1550"/>
    <mergeCell ref="E1554:F1554"/>
    <mergeCell ref="E1555:F1555"/>
    <mergeCell ref="E1562:F1562"/>
    <mergeCell ref="E1563:F1563"/>
    <mergeCell ref="E1564:F1564"/>
    <mergeCell ref="E1465:F1465"/>
    <mergeCell ref="E1466:F1466"/>
    <mergeCell ref="H1330:I1330"/>
    <mergeCell ref="E1333:F1333"/>
    <mergeCell ref="E1302:F1302"/>
    <mergeCell ref="E1303:F1303"/>
    <mergeCell ref="E1304:F1304"/>
    <mergeCell ref="E1311:F1311"/>
    <mergeCell ref="E1312:F1312"/>
    <mergeCell ref="E1482:F1482"/>
    <mergeCell ref="E1483:F1483"/>
    <mergeCell ref="E1484:F1484"/>
    <mergeCell ref="E1468:F1468"/>
    <mergeCell ref="E1469:F1469"/>
    <mergeCell ref="E1470:F1470"/>
    <mergeCell ref="H1473:I1473"/>
    <mergeCell ref="F1476:G1476"/>
    <mergeCell ref="F1477:G1477"/>
    <mergeCell ref="E1478:F1478"/>
    <mergeCell ref="E1479:F1479"/>
    <mergeCell ref="E1480:F1480"/>
    <mergeCell ref="E1481:F1481"/>
    <mergeCell ref="E1373:F1373"/>
    <mergeCell ref="E1374:F1374"/>
    <mergeCell ref="E1372:F1372"/>
    <mergeCell ref="E1365:F1365"/>
    <mergeCell ref="E1345:F1345"/>
    <mergeCell ref="E1452:F1452"/>
    <mergeCell ref="E1436:F1436"/>
    <mergeCell ref="E1443:F1443"/>
    <mergeCell ref="E1392:F1392"/>
    <mergeCell ref="H1385:I1385"/>
    <mergeCell ref="E1351:F1351"/>
    <mergeCell ref="E1352:F1352"/>
    <mergeCell ref="H1357:I1357"/>
    <mergeCell ref="E1360:F1360"/>
    <mergeCell ref="E1361:F1361"/>
    <mergeCell ref="E1362:F1362"/>
    <mergeCell ref="H1367:I1367"/>
    <mergeCell ref="E1370:F1370"/>
    <mergeCell ref="E1371:F1371"/>
    <mergeCell ref="H1376:I1376"/>
    <mergeCell ref="E1379:F1379"/>
    <mergeCell ref="E1380:F1380"/>
    <mergeCell ref="E1354:F1354"/>
    <mergeCell ref="E1355:F1355"/>
    <mergeCell ref="E1400:F1400"/>
    <mergeCell ref="E1401:F1401"/>
    <mergeCell ref="E1402:F1402"/>
    <mergeCell ref="E1451:F1451"/>
    <mergeCell ref="E1388:F1388"/>
    <mergeCell ref="E1389:F1389"/>
    <mergeCell ref="E1390:F1390"/>
    <mergeCell ref="E1391:F1391"/>
    <mergeCell ref="H1394:I1394"/>
    <mergeCell ref="E1229:F1229"/>
    <mergeCell ref="E1236:F1236"/>
    <mergeCell ref="E1237:F1237"/>
    <mergeCell ref="E1238:F1238"/>
    <mergeCell ref="E1245:F1245"/>
    <mergeCell ref="E1246:F1246"/>
    <mergeCell ref="E1247:F1247"/>
    <mergeCell ref="E1224:F1224"/>
    <mergeCell ref="E1225:F1225"/>
    <mergeCell ref="E1226:F1226"/>
    <mergeCell ref="H1231:I1231"/>
    <mergeCell ref="E1234:F1234"/>
    <mergeCell ref="E1235:F1235"/>
    <mergeCell ref="H1240:I1240"/>
    <mergeCell ref="E1243:F1243"/>
    <mergeCell ref="F1420:G1420"/>
    <mergeCell ref="E1421:F1421"/>
    <mergeCell ref="E1298:F1298"/>
    <mergeCell ref="E1299:F1299"/>
    <mergeCell ref="E1300:F1300"/>
    <mergeCell ref="E1301:F1301"/>
    <mergeCell ref="H1306:I1306"/>
    <mergeCell ref="E1309:F1309"/>
    <mergeCell ref="E1310:F1310"/>
    <mergeCell ref="H1315:I1315"/>
    <mergeCell ref="E1322:F1322"/>
    <mergeCell ref="E1336:F1336"/>
    <mergeCell ref="E1337:F1337"/>
    <mergeCell ref="E1344:F1344"/>
    <mergeCell ref="E1323:F1323"/>
    <mergeCell ref="E1324:F1324"/>
    <mergeCell ref="E1325:F1325"/>
    <mergeCell ref="E1313:F1313"/>
    <mergeCell ref="E1318:F1318"/>
    <mergeCell ref="E1319:F1319"/>
    <mergeCell ref="E1164:F1164"/>
    <mergeCell ref="E1165:F1165"/>
    <mergeCell ref="E1166:F1166"/>
    <mergeCell ref="H1150:I1150"/>
    <mergeCell ref="E1153:F1153"/>
    <mergeCell ref="E1154:F1154"/>
    <mergeCell ref="H1159:I1159"/>
    <mergeCell ref="E1162:F1162"/>
    <mergeCell ref="E1163:F1163"/>
    <mergeCell ref="H1168:I1168"/>
    <mergeCell ref="E1227:F1227"/>
    <mergeCell ref="E1228:F1228"/>
    <mergeCell ref="E1202:F1202"/>
    <mergeCell ref="E1209:F1209"/>
    <mergeCell ref="E1210:F1210"/>
    <mergeCell ref="E1211:F1211"/>
    <mergeCell ref="E1217:F1217"/>
    <mergeCell ref="E1218:F1218"/>
    <mergeCell ref="E1219:F1219"/>
    <mergeCell ref="E1200:F1200"/>
    <mergeCell ref="E1201:F1201"/>
    <mergeCell ref="E1193:F1193"/>
    <mergeCell ref="E1173:F1173"/>
    <mergeCell ref="E1127:F1127"/>
    <mergeCell ref="H1132:I1132"/>
    <mergeCell ref="E1135:F1135"/>
    <mergeCell ref="E1136:F1136"/>
    <mergeCell ref="H1141:I1141"/>
    <mergeCell ref="E1144:F1144"/>
    <mergeCell ref="E1145:F1145"/>
    <mergeCell ref="E1101:F1101"/>
    <mergeCell ref="E1102:F1102"/>
    <mergeCell ref="E1103:F1103"/>
    <mergeCell ref="E1110:F1110"/>
    <mergeCell ref="E1111:F1111"/>
    <mergeCell ref="E1112:F1112"/>
    <mergeCell ref="E1119:F1119"/>
    <mergeCell ref="E1120:F1120"/>
    <mergeCell ref="E1117:F1117"/>
    <mergeCell ref="E1118:F1118"/>
    <mergeCell ref="E1072:F1072"/>
    <mergeCell ref="E1073:F1073"/>
    <mergeCell ref="E1074:F1074"/>
    <mergeCell ref="E1082:F1082"/>
    <mergeCell ref="E1083:F1083"/>
    <mergeCell ref="E1084:F1084"/>
    <mergeCell ref="E1092:F1092"/>
    <mergeCell ref="E1093:F1093"/>
    <mergeCell ref="E1094:F1094"/>
    <mergeCell ref="E964:F964"/>
    <mergeCell ref="E965:F965"/>
    <mergeCell ref="E1055:F1055"/>
    <mergeCell ref="E1056:F1056"/>
    <mergeCell ref="E1063:F1063"/>
    <mergeCell ref="E1064:F1064"/>
    <mergeCell ref="E1065:F1065"/>
    <mergeCell ref="H1048:I1048"/>
    <mergeCell ref="F1051:G1051"/>
    <mergeCell ref="E1052:F1052"/>
    <mergeCell ref="E1053:F1053"/>
    <mergeCell ref="H1058:I1058"/>
    <mergeCell ref="E1061:F1061"/>
    <mergeCell ref="E1062:F1062"/>
    <mergeCell ref="H1067:I1067"/>
    <mergeCell ref="E1023:F1023"/>
    <mergeCell ref="E1024:F1024"/>
    <mergeCell ref="E1025:F1025"/>
    <mergeCell ref="E1030:F1030"/>
    <mergeCell ref="E1035:F1035"/>
    <mergeCell ref="E1036:F1036"/>
    <mergeCell ref="E1037:F1037"/>
    <mergeCell ref="E1045:F1045"/>
    <mergeCell ref="H970:I970"/>
    <mergeCell ref="E975:F975"/>
    <mergeCell ref="E976:F976"/>
    <mergeCell ref="E977:F977"/>
    <mergeCell ref="E978:F978"/>
    <mergeCell ref="H890:I890"/>
    <mergeCell ref="E894:F894"/>
    <mergeCell ref="H896:I896"/>
    <mergeCell ref="E900:F900"/>
    <mergeCell ref="H902:I902"/>
    <mergeCell ref="E1005:F1005"/>
    <mergeCell ref="E1006:F1006"/>
    <mergeCell ref="E1013:F1013"/>
    <mergeCell ref="E1014:F1014"/>
    <mergeCell ref="E1015:F1015"/>
    <mergeCell ref="E973:F973"/>
    <mergeCell ref="E974:F974"/>
    <mergeCell ref="E979:F979"/>
    <mergeCell ref="E980:F980"/>
    <mergeCell ref="E986:F986"/>
    <mergeCell ref="E987:F987"/>
    <mergeCell ref="E995:F995"/>
    <mergeCell ref="E996:F996"/>
    <mergeCell ref="E929:F929"/>
    <mergeCell ref="E930:F930"/>
    <mergeCell ref="E931:F931"/>
    <mergeCell ref="E936:F936"/>
    <mergeCell ref="E941:F941"/>
    <mergeCell ref="E942:F942"/>
    <mergeCell ref="E943:F943"/>
    <mergeCell ref="E966:F966"/>
    <mergeCell ref="E948:F948"/>
    <mergeCell ref="E774:F774"/>
    <mergeCell ref="E783:F783"/>
    <mergeCell ref="F814:G814"/>
    <mergeCell ref="E817:F817"/>
    <mergeCell ref="E818:F818"/>
    <mergeCell ref="E819:F819"/>
    <mergeCell ref="E820:F820"/>
    <mergeCell ref="H825:I825"/>
    <mergeCell ref="E923:F923"/>
    <mergeCell ref="E924:F924"/>
    <mergeCell ref="E877:F877"/>
    <mergeCell ref="E878:F878"/>
    <mergeCell ref="E879:F879"/>
    <mergeCell ref="E880:F880"/>
    <mergeCell ref="E881:F881"/>
    <mergeCell ref="E886:F886"/>
    <mergeCell ref="E887:F887"/>
    <mergeCell ref="E893:F893"/>
    <mergeCell ref="E899:F899"/>
    <mergeCell ref="E917:F917"/>
    <mergeCell ref="E918:F918"/>
    <mergeCell ref="H908:I908"/>
    <mergeCell ref="E912:F912"/>
    <mergeCell ref="E913:F913"/>
    <mergeCell ref="E914:F914"/>
    <mergeCell ref="E915:F915"/>
    <mergeCell ref="H920:I920"/>
    <mergeCell ref="E882:F882"/>
    <mergeCell ref="E883:F883"/>
    <mergeCell ref="E884:F884"/>
    <mergeCell ref="E885:F885"/>
    <mergeCell ref="E888:F888"/>
    <mergeCell ref="E830:F830"/>
    <mergeCell ref="E831:F831"/>
    <mergeCell ref="E832:F832"/>
    <mergeCell ref="E833:F833"/>
    <mergeCell ref="H838:I838"/>
    <mergeCell ref="E842:F842"/>
    <mergeCell ref="E843:F843"/>
    <mergeCell ref="E844:F844"/>
    <mergeCell ref="E719:F719"/>
    <mergeCell ref="E720:F720"/>
    <mergeCell ref="E721:F721"/>
    <mergeCell ref="E722:F722"/>
    <mergeCell ref="E723:F723"/>
    <mergeCell ref="E724:F724"/>
    <mergeCell ref="E725:F725"/>
    <mergeCell ref="E726:F726"/>
    <mergeCell ref="E727:F727"/>
    <mergeCell ref="E728:F728"/>
    <mergeCell ref="E828:F828"/>
    <mergeCell ref="E829:F829"/>
    <mergeCell ref="E792:F792"/>
    <mergeCell ref="E801:F801"/>
    <mergeCell ref="E808:F808"/>
    <mergeCell ref="H798:I798"/>
    <mergeCell ref="E802:F802"/>
    <mergeCell ref="E803:F803"/>
    <mergeCell ref="E804:F804"/>
    <mergeCell ref="E805:F805"/>
    <mergeCell ref="E806:F806"/>
    <mergeCell ref="E807:F807"/>
    <mergeCell ref="H810:I810"/>
    <mergeCell ref="F813:G813"/>
    <mergeCell ref="E652:F652"/>
    <mergeCell ref="E653:F653"/>
    <mergeCell ref="E654:F654"/>
    <mergeCell ref="E587:F587"/>
    <mergeCell ref="E588:F588"/>
    <mergeCell ref="E710:F710"/>
    <mergeCell ref="E711:F711"/>
    <mergeCell ref="E668:F668"/>
    <mergeCell ref="E669:F669"/>
    <mergeCell ref="E675:F675"/>
    <mergeCell ref="E676:F676"/>
    <mergeCell ref="E677:F677"/>
    <mergeCell ref="E678:F678"/>
    <mergeCell ref="E679:F679"/>
    <mergeCell ref="E680:F680"/>
    <mergeCell ref="E681:F681"/>
    <mergeCell ref="E687:F687"/>
    <mergeCell ref="E688:F688"/>
    <mergeCell ref="E689:F689"/>
    <mergeCell ref="E695:F695"/>
    <mergeCell ref="E696:F696"/>
    <mergeCell ref="E697:F697"/>
    <mergeCell ref="E698:F698"/>
    <mergeCell ref="E704:F704"/>
    <mergeCell ref="E705:F705"/>
    <mergeCell ref="E706:F706"/>
    <mergeCell ref="E707:F707"/>
    <mergeCell ref="E514:F514"/>
    <mergeCell ref="E515:F515"/>
    <mergeCell ref="E516:F516"/>
    <mergeCell ref="E517:F517"/>
    <mergeCell ref="E545:F545"/>
    <mergeCell ref="E577:F577"/>
    <mergeCell ref="E578:F578"/>
    <mergeCell ref="E708:F708"/>
    <mergeCell ref="E709:F709"/>
    <mergeCell ref="E660:F660"/>
    <mergeCell ref="E661:F661"/>
    <mergeCell ref="E662:F662"/>
    <mergeCell ref="E617:F617"/>
    <mergeCell ref="E618:F618"/>
    <mergeCell ref="E619:F619"/>
    <mergeCell ref="E620:F620"/>
    <mergeCell ref="E621:F621"/>
    <mergeCell ref="E622:F622"/>
    <mergeCell ref="E623:F623"/>
    <mergeCell ref="E629:F629"/>
    <mergeCell ref="E630:F630"/>
    <mergeCell ref="E631:F631"/>
    <mergeCell ref="E637:F637"/>
    <mergeCell ref="E638:F638"/>
    <mergeCell ref="E639:F639"/>
    <mergeCell ref="E640:F640"/>
    <mergeCell ref="E641:F641"/>
    <mergeCell ref="E647:F647"/>
    <mergeCell ref="E648:F648"/>
    <mergeCell ref="E649:F649"/>
    <mergeCell ref="E650:F650"/>
    <mergeCell ref="E651:F651"/>
    <mergeCell ref="E288:F288"/>
    <mergeCell ref="E289:F289"/>
    <mergeCell ref="E546:F546"/>
    <mergeCell ref="E552:F552"/>
    <mergeCell ref="E553:F553"/>
    <mergeCell ref="E554:F554"/>
    <mergeCell ref="E555:F555"/>
    <mergeCell ref="E556:F556"/>
    <mergeCell ref="E557:F557"/>
    <mergeCell ref="E563:F563"/>
    <mergeCell ref="E564:F564"/>
    <mergeCell ref="E565:F565"/>
    <mergeCell ref="E566:F566"/>
    <mergeCell ref="E567:F567"/>
    <mergeCell ref="E569:F569"/>
    <mergeCell ref="E576:F576"/>
    <mergeCell ref="E444:F444"/>
    <mergeCell ref="E445:F445"/>
    <mergeCell ref="E451:F451"/>
    <mergeCell ref="E452:F452"/>
    <mergeCell ref="E543:F543"/>
    <mergeCell ref="E544:F544"/>
    <mergeCell ref="E499:F499"/>
    <mergeCell ref="E500:F500"/>
    <mergeCell ref="E501:F501"/>
    <mergeCell ref="E502:F502"/>
    <mergeCell ref="E503:F503"/>
    <mergeCell ref="E504:F504"/>
    <mergeCell ref="E510:F510"/>
    <mergeCell ref="E511:F511"/>
    <mergeCell ref="E512:F512"/>
    <mergeCell ref="E513:F513"/>
    <mergeCell ref="E253:F253"/>
    <mergeCell ref="E307:F307"/>
    <mergeCell ref="H409:I409"/>
    <mergeCell ref="E333:F333"/>
    <mergeCell ref="E334:F334"/>
    <mergeCell ref="E335:F335"/>
    <mergeCell ref="E341:F341"/>
    <mergeCell ref="E342:F342"/>
    <mergeCell ref="E343:F343"/>
    <mergeCell ref="E348:F348"/>
    <mergeCell ref="E353:F353"/>
    <mergeCell ref="E354:F354"/>
    <mergeCell ref="E355:F355"/>
    <mergeCell ref="E361:F361"/>
    <mergeCell ref="E362:F362"/>
    <mergeCell ref="H374:I374"/>
    <mergeCell ref="E280:F280"/>
    <mergeCell ref="E281:F281"/>
    <mergeCell ref="E286:F286"/>
    <mergeCell ref="E291:F291"/>
    <mergeCell ref="E292:F292"/>
    <mergeCell ref="E293:F293"/>
    <mergeCell ref="E299:F299"/>
    <mergeCell ref="E300:F300"/>
    <mergeCell ref="E301:F301"/>
    <mergeCell ref="H303:I303"/>
    <mergeCell ref="E306:F306"/>
    <mergeCell ref="H310:I310"/>
    <mergeCell ref="F313:G313"/>
    <mergeCell ref="E314:F314"/>
    <mergeCell ref="H283:I283"/>
    <mergeCell ref="E287:F287"/>
    <mergeCell ref="E308:F308"/>
    <mergeCell ref="H206:I206"/>
    <mergeCell ref="E210:F210"/>
    <mergeCell ref="E211:F211"/>
    <mergeCell ref="E212:F212"/>
    <mergeCell ref="E219:F219"/>
    <mergeCell ref="E220:F220"/>
    <mergeCell ref="E221:F221"/>
    <mergeCell ref="E222:F222"/>
    <mergeCell ref="E227:F227"/>
    <mergeCell ref="E269:F269"/>
    <mergeCell ref="E270:F270"/>
    <mergeCell ref="H273:I273"/>
    <mergeCell ref="F276:G276"/>
    <mergeCell ref="F277:G277"/>
    <mergeCell ref="E278:F278"/>
    <mergeCell ref="E290:F290"/>
    <mergeCell ref="H295:I295"/>
    <mergeCell ref="E298:F298"/>
    <mergeCell ref="E271:F271"/>
    <mergeCell ref="E279:F279"/>
    <mergeCell ref="E228:F228"/>
    <mergeCell ref="E229:F229"/>
    <mergeCell ref="E234:F234"/>
    <mergeCell ref="E235:F235"/>
    <mergeCell ref="E236:F236"/>
    <mergeCell ref="E242:F242"/>
    <mergeCell ref="E243:F243"/>
    <mergeCell ref="E244:F244"/>
    <mergeCell ref="E250:F250"/>
    <mergeCell ref="E251:F251"/>
    <mergeCell ref="E252:F252"/>
    <mergeCell ref="H180:I180"/>
    <mergeCell ref="E183:F183"/>
    <mergeCell ref="E184:F184"/>
    <mergeCell ref="E185:F185"/>
    <mergeCell ref="H187:I187"/>
    <mergeCell ref="E190:F190"/>
    <mergeCell ref="E191:F191"/>
    <mergeCell ref="E192:F192"/>
    <mergeCell ref="E193:F193"/>
    <mergeCell ref="E194:F194"/>
    <mergeCell ref="H196:I196"/>
    <mergeCell ref="E199:F199"/>
    <mergeCell ref="E200:F200"/>
    <mergeCell ref="E201:F201"/>
    <mergeCell ref="E202:F202"/>
    <mergeCell ref="E203:F203"/>
    <mergeCell ref="E204:F204"/>
    <mergeCell ref="E177:F177"/>
    <mergeCell ref="E178:F178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H139:I139"/>
    <mergeCell ref="E142:F142"/>
    <mergeCell ref="E143:F143"/>
    <mergeCell ref="E144:F144"/>
    <mergeCell ref="E145:F145"/>
    <mergeCell ref="H147:I147"/>
    <mergeCell ref="E150:F150"/>
    <mergeCell ref="E151:F151"/>
    <mergeCell ref="E152:F152"/>
    <mergeCell ref="E174:F174"/>
    <mergeCell ref="E175:F175"/>
    <mergeCell ref="E104:F104"/>
    <mergeCell ref="E105:F105"/>
    <mergeCell ref="H107:I107"/>
    <mergeCell ref="F110:G110"/>
    <mergeCell ref="E111:F111"/>
    <mergeCell ref="E112:F112"/>
    <mergeCell ref="E113:F113"/>
    <mergeCell ref="H115:I115"/>
    <mergeCell ref="F118:G118"/>
    <mergeCell ref="F119:G119"/>
    <mergeCell ref="F120:G120"/>
    <mergeCell ref="E121:F121"/>
    <mergeCell ref="E122:F122"/>
    <mergeCell ref="E123:F123"/>
    <mergeCell ref="E124:F124"/>
    <mergeCell ref="E125:F125"/>
    <mergeCell ref="H127:I127"/>
    <mergeCell ref="F87:G87"/>
    <mergeCell ref="E88:F88"/>
    <mergeCell ref="E89:F89"/>
    <mergeCell ref="E90:F90"/>
    <mergeCell ref="E91:F91"/>
    <mergeCell ref="E92:F92"/>
    <mergeCell ref="E93:F93"/>
    <mergeCell ref="H95:I95"/>
    <mergeCell ref="E98:F98"/>
    <mergeCell ref="E99:F99"/>
    <mergeCell ref="E100:F100"/>
    <mergeCell ref="E101:F101"/>
    <mergeCell ref="E102:F102"/>
    <mergeCell ref="E103:F103"/>
    <mergeCell ref="E58:F58"/>
    <mergeCell ref="H60:I60"/>
    <mergeCell ref="E63:F63"/>
    <mergeCell ref="E64:F64"/>
    <mergeCell ref="E65:F65"/>
    <mergeCell ref="E66:F66"/>
    <mergeCell ref="E67:F67"/>
    <mergeCell ref="E68:F68"/>
    <mergeCell ref="E69:F69"/>
    <mergeCell ref="E70:F70"/>
    <mergeCell ref="H72:I72"/>
    <mergeCell ref="F75:G75"/>
    <mergeCell ref="F76:G76"/>
    <mergeCell ref="E77:F77"/>
    <mergeCell ref="E78:F78"/>
    <mergeCell ref="E79:F79"/>
    <mergeCell ref="E80:F80"/>
    <mergeCell ref="E81:F81"/>
    <mergeCell ref="E11:F11"/>
    <mergeCell ref="H47:I47"/>
    <mergeCell ref="F50:G50"/>
    <mergeCell ref="E51:F51"/>
    <mergeCell ref="E52:F52"/>
    <mergeCell ref="E53:F53"/>
    <mergeCell ref="E54:F54"/>
    <mergeCell ref="E55:F55"/>
    <mergeCell ref="E56:F56"/>
    <mergeCell ref="E57:F57"/>
    <mergeCell ref="E12:F12"/>
    <mergeCell ref="E13:F13"/>
    <mergeCell ref="E14:F14"/>
    <mergeCell ref="H16:I16"/>
    <mergeCell ref="E19:F19"/>
    <mergeCell ref="E20:F20"/>
    <mergeCell ref="E21:F21"/>
    <mergeCell ref="E22:F22"/>
    <mergeCell ref="E23:F23"/>
    <mergeCell ref="E24:F24"/>
    <mergeCell ref="E25:F25"/>
    <mergeCell ref="E26:F26"/>
    <mergeCell ref="H28:I28"/>
    <mergeCell ref="E31:F31"/>
    <mergeCell ref="E32:F32"/>
    <mergeCell ref="E33:F33"/>
    <mergeCell ref="E34:F34"/>
  </mergeCells>
  <pageMargins left="0.51181102362204722" right="0.51181102362204722" top="0.98425196850393704" bottom="0.98425196850393704" header="0.51181102362204722" footer="0.51181102362204722"/>
  <pageSetup paperSize="9" scale="60" fitToHeight="0" orientation="landscape" r:id="rId1"/>
  <headerFooter>
    <oddHeader xml:space="preserve">&amp;L </oddHeader>
    <oddFooter>&amp;L &amp;C&amp;A&amp;R&amp;P 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topLeftCell="A25" workbookViewId="0">
      <selection activeCell="J19" sqref="J19"/>
    </sheetView>
  </sheetViews>
  <sheetFormatPr defaultRowHeight="14.25" x14ac:dyDescent="0.2"/>
  <cols>
    <col min="1" max="1" width="11.625" customWidth="1"/>
    <col min="2" max="2" width="43" customWidth="1"/>
    <col min="3" max="3" width="14.625" bestFit="1" customWidth="1"/>
    <col min="4" max="7" width="12" bestFit="1" customWidth="1"/>
    <col min="8" max="8" width="12" customWidth="1"/>
    <col min="9" max="31" width="12" bestFit="1" customWidth="1"/>
  </cols>
  <sheetData>
    <row r="1" spans="1:13" ht="15" x14ac:dyDescent="0.2">
      <c r="A1" s="169" t="str">
        <f>'Orçamento Sintético'!A1</f>
        <v>Proprietário: SAECIL- Superintendencia de Agua e Esgoto da Cidade de Leme</v>
      </c>
      <c r="B1" s="169"/>
      <c r="C1" s="5"/>
      <c r="D1" s="163"/>
      <c r="E1" s="163"/>
      <c r="F1" s="163"/>
      <c r="G1" s="163"/>
      <c r="H1" s="5"/>
    </row>
    <row r="2" spans="1:13" ht="95.1" customHeight="1" x14ac:dyDescent="0.2">
      <c r="A2" s="169" t="str">
        <f>'Orçamento Sintético'!A2</f>
        <v>Obra : Construção de ETEs Compactas</v>
      </c>
      <c r="B2" s="169"/>
      <c r="C2" s="6"/>
      <c r="D2" s="154"/>
      <c r="E2" s="154"/>
      <c r="F2" s="154"/>
      <c r="G2" s="154"/>
      <c r="H2" s="6"/>
    </row>
    <row r="3" spans="1:13" ht="15" x14ac:dyDescent="0.25">
      <c r="A3" s="170" t="s">
        <v>1091</v>
      </c>
      <c r="B3" s="166"/>
      <c r="C3" s="166"/>
      <c r="D3" s="166"/>
      <c r="E3" s="166"/>
      <c r="F3" s="166"/>
      <c r="G3" s="166"/>
    </row>
    <row r="4" spans="1:13" ht="15" x14ac:dyDescent="0.2">
      <c r="A4" s="10" t="s">
        <v>0</v>
      </c>
      <c r="B4" s="50" t="s">
        <v>1</v>
      </c>
      <c r="C4" s="39" t="s">
        <v>1092</v>
      </c>
      <c r="D4" s="39" t="s">
        <v>2469</v>
      </c>
      <c r="E4" s="39" t="s">
        <v>2470</v>
      </c>
      <c r="F4" s="39" t="s">
        <v>2471</v>
      </c>
      <c r="G4" s="39" t="s">
        <v>2472</v>
      </c>
      <c r="H4" s="39" t="s">
        <v>2473</v>
      </c>
      <c r="I4" s="39" t="s">
        <v>2474</v>
      </c>
    </row>
    <row r="5" spans="1:13" ht="17.25" customHeight="1" x14ac:dyDescent="0.2">
      <c r="A5" s="37" t="s">
        <v>4</v>
      </c>
      <c r="B5" s="41" t="s">
        <v>5</v>
      </c>
      <c r="C5" s="43" t="e">
        <f>C6/D6</f>
        <v>#DIV/0!</v>
      </c>
      <c r="D5" s="47" t="e">
        <f>D6/C6</f>
        <v>#DIV/0!</v>
      </c>
      <c r="E5" s="60"/>
      <c r="F5" s="60"/>
      <c r="G5" s="60"/>
      <c r="H5" s="60"/>
      <c r="I5" s="60"/>
    </row>
    <row r="6" spans="1:13" ht="17.25" customHeight="1" x14ac:dyDescent="0.2">
      <c r="A6" s="37"/>
      <c r="B6" s="42"/>
      <c r="C6" s="44">
        <f>D6</f>
        <v>0</v>
      </c>
      <c r="D6" s="54">
        <f>'Orçamento Sintético'!I10</f>
        <v>0</v>
      </c>
      <c r="E6" s="61"/>
      <c r="F6" s="61"/>
      <c r="G6" s="61"/>
      <c r="H6" s="61"/>
      <c r="I6" s="61"/>
    </row>
    <row r="7" spans="1:13" ht="17.25" customHeight="1" x14ac:dyDescent="0.2">
      <c r="A7" s="37" t="s">
        <v>16</v>
      </c>
      <c r="B7" s="41" t="s">
        <v>17</v>
      </c>
      <c r="C7" s="43">
        <f>SUM(D7:I7)</f>
        <v>1</v>
      </c>
      <c r="D7" s="47">
        <v>1</v>
      </c>
      <c r="E7" s="62"/>
      <c r="F7" s="62"/>
      <c r="G7" s="62"/>
      <c r="H7" s="62"/>
      <c r="I7" s="62"/>
    </row>
    <row r="8" spans="1:13" ht="17.25" customHeight="1" x14ac:dyDescent="0.2">
      <c r="A8" s="37"/>
      <c r="B8" s="42"/>
      <c r="C8" s="44" t="e">
        <f>'Orçamento Sintético'!#REF!</f>
        <v>#REF!</v>
      </c>
      <c r="D8" s="49" t="e">
        <f>$C$8*D7</f>
        <v>#REF!</v>
      </c>
      <c r="E8" s="61" t="e">
        <f t="shared" ref="E8:I8" si="0">$C$8*E7</f>
        <v>#REF!</v>
      </c>
      <c r="F8" s="61" t="e">
        <f t="shared" si="0"/>
        <v>#REF!</v>
      </c>
      <c r="G8" s="61" t="e">
        <f t="shared" si="0"/>
        <v>#REF!</v>
      </c>
      <c r="H8" s="61" t="e">
        <f t="shared" si="0"/>
        <v>#REF!</v>
      </c>
      <c r="I8" s="61" t="e">
        <f t="shared" si="0"/>
        <v>#REF!</v>
      </c>
    </row>
    <row r="9" spans="1:13" ht="17.25" customHeight="1" x14ac:dyDescent="0.2">
      <c r="A9" s="37" t="s">
        <v>24</v>
      </c>
      <c r="B9" s="41" t="s">
        <v>25</v>
      </c>
      <c r="C9" s="43">
        <f>SUM(D9:I9)</f>
        <v>1</v>
      </c>
      <c r="D9" s="47">
        <v>1</v>
      </c>
      <c r="E9" s="62"/>
      <c r="F9" s="62"/>
      <c r="G9" s="62"/>
      <c r="H9" s="62"/>
      <c r="I9" s="62"/>
    </row>
    <row r="10" spans="1:13" ht="17.25" customHeight="1" x14ac:dyDescent="0.2">
      <c r="A10" s="37"/>
      <c r="B10" s="42"/>
      <c r="C10" s="44">
        <f>'Orçamento Sintético'!I17</f>
        <v>0</v>
      </c>
      <c r="D10" s="49">
        <f>$C$10*D9</f>
        <v>0</v>
      </c>
      <c r="E10" s="61">
        <f t="shared" ref="E10:I10" si="1">$C$10*E9</f>
        <v>0</v>
      </c>
      <c r="F10" s="61">
        <f t="shared" si="1"/>
        <v>0</v>
      </c>
      <c r="G10" s="61">
        <f t="shared" si="1"/>
        <v>0</v>
      </c>
      <c r="H10" s="61">
        <f t="shared" si="1"/>
        <v>0</v>
      </c>
      <c r="I10" s="61">
        <f t="shared" si="1"/>
        <v>0</v>
      </c>
    </row>
    <row r="11" spans="1:13" ht="17.25" customHeight="1" x14ac:dyDescent="0.2">
      <c r="A11" s="37" t="s">
        <v>41</v>
      </c>
      <c r="B11" s="41" t="s">
        <v>42</v>
      </c>
      <c r="C11" s="43" t="e">
        <f t="shared" ref="C11" si="2">SUM(D11:I11)</f>
        <v>#REF!</v>
      </c>
      <c r="D11" s="63"/>
      <c r="E11" s="57" t="e">
        <f>K12</f>
        <v>#REF!</v>
      </c>
      <c r="F11" s="57" t="e">
        <f>L12</f>
        <v>#REF!</v>
      </c>
      <c r="G11" s="57" t="e">
        <f>M12</f>
        <v>#REF!</v>
      </c>
      <c r="H11" s="63"/>
      <c r="I11" s="63"/>
      <c r="J11" s="2"/>
      <c r="K11" s="56">
        <f>'Orçamento Sintético'!I28+'Orçamento Sintético'!I38</f>
        <v>0</v>
      </c>
      <c r="L11" s="56">
        <f>'Orçamento Sintético'!I49</f>
        <v>0</v>
      </c>
      <c r="M11" s="56">
        <f>'Orçamento Sintético'!I74</f>
        <v>0</v>
      </c>
    </row>
    <row r="12" spans="1:13" ht="17.25" customHeight="1" x14ac:dyDescent="0.2">
      <c r="A12" s="37"/>
      <c r="B12" s="42"/>
      <c r="C12" s="44" t="e">
        <f>'Orçamento Sintético'!#REF!</f>
        <v>#REF!</v>
      </c>
      <c r="D12" s="61" t="e">
        <f>$C$12*D11</f>
        <v>#REF!</v>
      </c>
      <c r="E12" s="49" t="e">
        <f t="shared" ref="E12:I12" si="3">$C$12*E11</f>
        <v>#REF!</v>
      </c>
      <c r="F12" s="49" t="e">
        <f t="shared" si="3"/>
        <v>#REF!</v>
      </c>
      <c r="G12" s="49" t="e">
        <f t="shared" si="3"/>
        <v>#REF!</v>
      </c>
      <c r="H12" s="61" t="e">
        <f t="shared" si="3"/>
        <v>#REF!</v>
      </c>
      <c r="I12" s="61" t="e">
        <f t="shared" si="3"/>
        <v>#REF!</v>
      </c>
      <c r="J12" s="2"/>
      <c r="K12" s="58" t="e">
        <f>K11/$C$12</f>
        <v>#REF!</v>
      </c>
      <c r="L12" s="58" t="e">
        <f>L11/$C$12</f>
        <v>#REF!</v>
      </c>
      <c r="M12" s="58" t="e">
        <f>M11/$C$12</f>
        <v>#REF!</v>
      </c>
    </row>
    <row r="13" spans="1:13" ht="17.25" customHeight="1" x14ac:dyDescent="0.2">
      <c r="A13" s="37" t="s">
        <v>111</v>
      </c>
      <c r="B13" s="41" t="s">
        <v>112</v>
      </c>
      <c r="C13" s="43">
        <f t="shared" ref="C13" si="4">SUM(D13:I13)</f>
        <v>1</v>
      </c>
      <c r="D13" s="62"/>
      <c r="E13" s="62"/>
      <c r="F13" s="62"/>
      <c r="G13" s="47">
        <v>1</v>
      </c>
      <c r="H13" s="62"/>
      <c r="I13" s="62"/>
      <c r="J13" s="2"/>
    </row>
    <row r="14" spans="1:13" ht="17.25" customHeight="1" x14ac:dyDescent="0.2">
      <c r="A14" s="37"/>
      <c r="B14" s="42"/>
      <c r="C14" s="44">
        <f>'Orçamento Sintético'!I100</f>
        <v>0</v>
      </c>
      <c r="D14" s="61">
        <f>$C$14*D13</f>
        <v>0</v>
      </c>
      <c r="E14" s="61">
        <f t="shared" ref="E14:I14" si="5">$C$14*E13</f>
        <v>0</v>
      </c>
      <c r="F14" s="61">
        <f t="shared" si="5"/>
        <v>0</v>
      </c>
      <c r="G14" s="49">
        <f t="shared" si="5"/>
        <v>0</v>
      </c>
      <c r="H14" s="61">
        <f t="shared" si="5"/>
        <v>0</v>
      </c>
      <c r="I14" s="61">
        <f t="shared" si="5"/>
        <v>0</v>
      </c>
      <c r="J14" s="2"/>
    </row>
    <row r="15" spans="1:13" ht="17.25" customHeight="1" x14ac:dyDescent="0.2">
      <c r="A15" s="37" t="s">
        <v>119</v>
      </c>
      <c r="B15" s="41" t="s">
        <v>120</v>
      </c>
      <c r="C15" s="43">
        <f t="shared" ref="C15" si="6">SUM(D15:I15)</f>
        <v>1</v>
      </c>
      <c r="D15" s="62"/>
      <c r="E15" s="62"/>
      <c r="F15" s="62"/>
      <c r="G15" s="47">
        <v>1</v>
      </c>
      <c r="H15" s="62"/>
      <c r="I15" s="62"/>
    </row>
    <row r="16" spans="1:13" ht="17.25" customHeight="1" x14ac:dyDescent="0.2">
      <c r="A16" s="37"/>
      <c r="B16" s="42"/>
      <c r="C16" s="44" t="e">
        <f>'Orçamento Sintético'!#REF!</f>
        <v>#REF!</v>
      </c>
      <c r="D16" s="61" t="e">
        <f>$C$16*D15</f>
        <v>#REF!</v>
      </c>
      <c r="E16" s="61" t="e">
        <f t="shared" ref="E16:I16" si="7">$C$16*E15</f>
        <v>#REF!</v>
      </c>
      <c r="F16" s="61" t="e">
        <f t="shared" si="7"/>
        <v>#REF!</v>
      </c>
      <c r="G16" s="49" t="e">
        <f t="shared" si="7"/>
        <v>#REF!</v>
      </c>
      <c r="H16" s="61" t="e">
        <f t="shared" si="7"/>
        <v>#REF!</v>
      </c>
      <c r="I16" s="61" t="e">
        <f t="shared" si="7"/>
        <v>#REF!</v>
      </c>
    </row>
    <row r="17" spans="1:9" ht="17.25" customHeight="1" x14ac:dyDescent="0.2">
      <c r="A17" s="37" t="s">
        <v>126</v>
      </c>
      <c r="B17" s="41" t="s">
        <v>127</v>
      </c>
      <c r="C17" s="43">
        <f t="shared" ref="C17" si="8">SUM(D17:I17)</f>
        <v>1</v>
      </c>
      <c r="D17" s="62"/>
      <c r="E17" s="62"/>
      <c r="F17" s="62"/>
      <c r="G17" s="47">
        <v>1</v>
      </c>
      <c r="H17" s="62"/>
      <c r="I17" s="62"/>
    </row>
    <row r="18" spans="1:9" ht="17.25" customHeight="1" x14ac:dyDescent="0.2">
      <c r="A18" s="37"/>
      <c r="B18" s="42"/>
      <c r="C18" s="44" t="e">
        <f>'Orçamento Sintético'!#REF!</f>
        <v>#REF!</v>
      </c>
      <c r="D18" s="61" t="e">
        <f>$C$18*D17</f>
        <v>#REF!</v>
      </c>
      <c r="E18" s="61" t="e">
        <f t="shared" ref="E18:I18" si="9">$C$18*E17</f>
        <v>#REF!</v>
      </c>
      <c r="F18" s="61" t="e">
        <f t="shared" si="9"/>
        <v>#REF!</v>
      </c>
      <c r="G18" s="49" t="e">
        <f t="shared" si="9"/>
        <v>#REF!</v>
      </c>
      <c r="H18" s="61" t="e">
        <f t="shared" si="9"/>
        <v>#REF!</v>
      </c>
      <c r="I18" s="61" t="e">
        <f t="shared" si="9"/>
        <v>#REF!</v>
      </c>
    </row>
    <row r="19" spans="1:9" ht="17.25" customHeight="1" x14ac:dyDescent="0.2">
      <c r="A19" s="37" t="s">
        <v>134</v>
      </c>
      <c r="B19" s="41" t="s">
        <v>135</v>
      </c>
      <c r="C19" s="43">
        <f t="shared" ref="C19" si="10">SUM(D19:I19)</f>
        <v>1</v>
      </c>
      <c r="D19" s="62"/>
      <c r="E19" s="62"/>
      <c r="F19" s="62"/>
      <c r="G19" s="47">
        <v>1</v>
      </c>
      <c r="H19" s="62"/>
      <c r="I19" s="62"/>
    </row>
    <row r="20" spans="1:9" ht="17.25" customHeight="1" x14ac:dyDescent="0.2">
      <c r="A20" s="37"/>
      <c r="B20" s="42"/>
      <c r="C20" s="44" t="e">
        <f>'Orçamento Sintético'!#REF!</f>
        <v>#REF!</v>
      </c>
      <c r="D20" s="61" t="e">
        <f>$C$20*D19</f>
        <v>#REF!</v>
      </c>
      <c r="E20" s="61" t="e">
        <f t="shared" ref="E20:I20" si="11">$C$20*E19</f>
        <v>#REF!</v>
      </c>
      <c r="F20" s="61" t="e">
        <f t="shared" si="11"/>
        <v>#REF!</v>
      </c>
      <c r="G20" s="49" t="e">
        <f t="shared" si="11"/>
        <v>#REF!</v>
      </c>
      <c r="H20" s="61" t="e">
        <f t="shared" si="11"/>
        <v>#REF!</v>
      </c>
      <c r="I20" s="61" t="e">
        <f t="shared" si="11"/>
        <v>#REF!</v>
      </c>
    </row>
    <row r="21" spans="1:9" ht="17.25" customHeight="1" x14ac:dyDescent="0.2">
      <c r="A21" s="37" t="s">
        <v>144</v>
      </c>
      <c r="B21" s="51" t="s">
        <v>145</v>
      </c>
      <c r="C21" s="52">
        <f t="shared" ref="C21" si="12">SUM(D21:I21)</f>
        <v>1</v>
      </c>
      <c r="D21" s="64"/>
      <c r="E21" s="64"/>
      <c r="F21" s="64"/>
      <c r="G21" s="53">
        <v>1</v>
      </c>
      <c r="H21" s="64"/>
      <c r="I21" s="64"/>
    </row>
    <row r="22" spans="1:9" ht="17.25" customHeight="1" x14ac:dyDescent="0.2">
      <c r="A22" s="37"/>
      <c r="B22" s="45"/>
      <c r="C22" s="46" t="e">
        <f>'Orçamento Sintético'!#REF!</f>
        <v>#REF!</v>
      </c>
      <c r="D22" s="65" t="e">
        <f>$C$22*D21</f>
        <v>#REF!</v>
      </c>
      <c r="E22" s="65" t="e">
        <f t="shared" ref="E22:I22" si="13">$C$22*E21</f>
        <v>#REF!</v>
      </c>
      <c r="F22" s="65" t="e">
        <f t="shared" si="13"/>
        <v>#REF!</v>
      </c>
      <c r="G22" s="48" t="e">
        <f t="shared" si="13"/>
        <v>#REF!</v>
      </c>
      <c r="H22" s="65" t="e">
        <f t="shared" si="13"/>
        <v>#REF!</v>
      </c>
      <c r="I22" s="65" t="e">
        <f t="shared" si="13"/>
        <v>#REF!</v>
      </c>
    </row>
    <row r="23" spans="1:9" ht="17.25" customHeight="1" x14ac:dyDescent="0.2">
      <c r="A23" s="37" t="s">
        <v>215</v>
      </c>
      <c r="B23" s="41" t="s">
        <v>216</v>
      </c>
      <c r="C23" s="43">
        <f t="shared" ref="C23" si="14">SUM(D23:I23)</f>
        <v>1</v>
      </c>
      <c r="D23" s="62"/>
      <c r="E23" s="62"/>
      <c r="F23" s="62"/>
      <c r="G23" s="62"/>
      <c r="H23" s="47">
        <v>1</v>
      </c>
      <c r="I23" s="59"/>
    </row>
    <row r="24" spans="1:9" ht="17.25" customHeight="1" x14ac:dyDescent="0.2">
      <c r="A24" s="37"/>
      <c r="B24" s="42"/>
      <c r="C24" s="44" t="e">
        <f>'Orçamento Sintético'!#REF!</f>
        <v>#REF!</v>
      </c>
      <c r="D24" s="61" t="e">
        <f>$C$24*D23</f>
        <v>#REF!</v>
      </c>
      <c r="E24" s="61" t="e">
        <f t="shared" ref="E24:I24" si="15">$C$24*E23</f>
        <v>#REF!</v>
      </c>
      <c r="F24" s="61" t="e">
        <f t="shared" si="15"/>
        <v>#REF!</v>
      </c>
      <c r="G24" s="61" t="e">
        <f t="shared" si="15"/>
        <v>#REF!</v>
      </c>
      <c r="H24" s="49" t="e">
        <f t="shared" si="15"/>
        <v>#REF!</v>
      </c>
      <c r="I24" s="61" t="e">
        <f t="shared" si="15"/>
        <v>#REF!</v>
      </c>
    </row>
    <row r="25" spans="1:9" ht="17.25" customHeight="1" x14ac:dyDescent="0.2">
      <c r="A25" s="37" t="s">
        <v>291</v>
      </c>
      <c r="B25" s="41" t="s">
        <v>2465</v>
      </c>
      <c r="C25" s="43">
        <f t="shared" ref="C25" si="16">SUM(D25:I25)</f>
        <v>1</v>
      </c>
      <c r="D25" s="62"/>
      <c r="E25" s="62"/>
      <c r="F25" s="62"/>
      <c r="G25" s="62"/>
      <c r="H25" s="62"/>
      <c r="I25" s="47">
        <v>1</v>
      </c>
    </row>
    <row r="26" spans="1:9" ht="17.25" customHeight="1" x14ac:dyDescent="0.2">
      <c r="A26" s="37"/>
      <c r="B26" s="42"/>
      <c r="C26" s="44">
        <f>'Orçamento Sintético'!I232</f>
        <v>0</v>
      </c>
      <c r="D26" s="61">
        <f>$C$26*D25</f>
        <v>0</v>
      </c>
      <c r="E26" s="61">
        <f t="shared" ref="E26:I26" si="17">$C$26*E25</f>
        <v>0</v>
      </c>
      <c r="F26" s="61">
        <f t="shared" si="17"/>
        <v>0</v>
      </c>
      <c r="G26" s="61">
        <f t="shared" si="17"/>
        <v>0</v>
      </c>
      <c r="H26" s="61">
        <f t="shared" si="17"/>
        <v>0</v>
      </c>
      <c r="I26" s="49">
        <f t="shared" si="17"/>
        <v>0</v>
      </c>
    </row>
    <row r="27" spans="1:9" ht="17.25" customHeight="1" x14ac:dyDescent="0.2">
      <c r="A27" s="37" t="s">
        <v>2466</v>
      </c>
      <c r="B27" s="41" t="s">
        <v>318</v>
      </c>
      <c r="C27" s="43">
        <f t="shared" ref="C27" si="18">SUM(D27:I27)</f>
        <v>1</v>
      </c>
      <c r="D27" s="62"/>
      <c r="E27" s="62"/>
      <c r="F27" s="62"/>
      <c r="G27" s="62"/>
      <c r="H27" s="62"/>
      <c r="I27" s="47">
        <v>1</v>
      </c>
    </row>
    <row r="28" spans="1:9" ht="17.25" customHeight="1" x14ac:dyDescent="0.2">
      <c r="A28" s="37"/>
      <c r="B28" s="42"/>
      <c r="C28" s="44" t="e">
        <f>'Orçamento Sintético'!#REF!</f>
        <v>#REF!</v>
      </c>
      <c r="D28" s="61" t="e">
        <f>$C$28*D27</f>
        <v>#REF!</v>
      </c>
      <c r="E28" s="61" t="e">
        <f t="shared" ref="E28:I28" si="19">$C$28*E27</f>
        <v>#REF!</v>
      </c>
      <c r="F28" s="61" t="e">
        <f t="shared" si="19"/>
        <v>#REF!</v>
      </c>
      <c r="G28" s="61" t="e">
        <f t="shared" si="19"/>
        <v>#REF!</v>
      </c>
      <c r="H28" s="61" t="e">
        <f t="shared" si="19"/>
        <v>#REF!</v>
      </c>
      <c r="I28" s="49" t="e">
        <f t="shared" si="19"/>
        <v>#REF!</v>
      </c>
    </row>
    <row r="29" spans="1:9" ht="17.25" customHeight="1" x14ac:dyDescent="0.2">
      <c r="A29" s="37" t="s">
        <v>2467</v>
      </c>
      <c r="B29" s="41" t="s">
        <v>342</v>
      </c>
      <c r="C29" s="43">
        <f t="shared" ref="C29" si="20">SUM(D29:I29)</f>
        <v>1</v>
      </c>
      <c r="D29" s="62"/>
      <c r="E29" s="62"/>
      <c r="F29" s="62"/>
      <c r="G29" s="62"/>
      <c r="H29" s="62"/>
      <c r="I29" s="47">
        <v>1</v>
      </c>
    </row>
    <row r="30" spans="1:9" ht="17.25" customHeight="1" x14ac:dyDescent="0.2">
      <c r="A30" s="37"/>
      <c r="B30" s="42"/>
      <c r="C30" s="44" t="e">
        <f>'Orçamento Sintético'!#REF!</f>
        <v>#REF!</v>
      </c>
      <c r="D30" s="61" t="e">
        <f>$C$30*D29</f>
        <v>#REF!</v>
      </c>
      <c r="E30" s="61" t="e">
        <f t="shared" ref="E30:I30" si="21">$C$30*E29</f>
        <v>#REF!</v>
      </c>
      <c r="F30" s="61" t="e">
        <f t="shared" si="21"/>
        <v>#REF!</v>
      </c>
      <c r="G30" s="61" t="e">
        <f t="shared" si="21"/>
        <v>#REF!</v>
      </c>
      <c r="H30" s="61" t="e">
        <f t="shared" si="21"/>
        <v>#REF!</v>
      </c>
      <c r="I30" s="49" t="e">
        <f t="shared" si="21"/>
        <v>#REF!</v>
      </c>
    </row>
    <row r="31" spans="1:9" ht="17.25" customHeight="1" x14ac:dyDescent="0.2">
      <c r="A31" s="37" t="s">
        <v>2468</v>
      </c>
      <c r="B31" s="41" t="s">
        <v>350</v>
      </c>
      <c r="C31" s="43">
        <f t="shared" ref="C31" si="22">SUM(D31:I31)</f>
        <v>1</v>
      </c>
      <c r="D31" s="62"/>
      <c r="E31" s="62"/>
      <c r="F31" s="62"/>
      <c r="G31" s="62"/>
      <c r="H31" s="62"/>
      <c r="I31" s="47">
        <v>1</v>
      </c>
    </row>
    <row r="32" spans="1:9" ht="17.25" customHeight="1" x14ac:dyDescent="0.2">
      <c r="A32" s="37"/>
      <c r="B32" s="42"/>
      <c r="C32" s="44" t="e">
        <f>'Orçamento Sintético'!#REF!</f>
        <v>#REF!</v>
      </c>
      <c r="D32" s="61" t="e">
        <f>$C$32*D31</f>
        <v>#REF!</v>
      </c>
      <c r="E32" s="61" t="e">
        <f t="shared" ref="E32:I32" si="23">$C$32*E31</f>
        <v>#REF!</v>
      </c>
      <c r="F32" s="61" t="e">
        <f t="shared" si="23"/>
        <v>#REF!</v>
      </c>
      <c r="G32" s="61" t="e">
        <f t="shared" si="23"/>
        <v>#REF!</v>
      </c>
      <c r="H32" s="61" t="e">
        <f t="shared" si="23"/>
        <v>#REF!</v>
      </c>
      <c r="I32" s="49" t="e">
        <f t="shared" si="23"/>
        <v>#REF!</v>
      </c>
    </row>
    <row r="33" spans="1:10" x14ac:dyDescent="0.2">
      <c r="A33" s="153" t="s">
        <v>1093</v>
      </c>
      <c r="B33" s="153"/>
      <c r="C33" s="6"/>
      <c r="D33" s="55" t="e">
        <f>D34/C37</f>
        <v>#REF!</v>
      </c>
      <c r="E33" s="55" t="e">
        <f>E34/$C$37</f>
        <v>#REF!</v>
      </c>
      <c r="F33" s="55" t="e">
        <f t="shared" ref="F33:I33" si="24">F34/$C$37</f>
        <v>#REF!</v>
      </c>
      <c r="G33" s="55" t="e">
        <f t="shared" si="24"/>
        <v>#REF!</v>
      </c>
      <c r="H33" s="55" t="e">
        <f t="shared" si="24"/>
        <v>#REF!</v>
      </c>
      <c r="I33" s="55" t="e">
        <f t="shared" si="24"/>
        <v>#REF!</v>
      </c>
    </row>
    <row r="34" spans="1:10" x14ac:dyDescent="0.2">
      <c r="A34" s="153" t="s">
        <v>1094</v>
      </c>
      <c r="B34" s="153"/>
      <c r="C34" s="6"/>
      <c r="D34" s="36" t="e">
        <f>SUM(D6+D8+D10+D12+D14+D16+D18+D20+D22+D24+D26+D28+D30+D32)</f>
        <v>#REF!</v>
      </c>
      <c r="E34" s="36" t="e">
        <f t="shared" ref="E34:I34" si="25">SUM(E6+E8+E10+E12+E14+E16+E18+E20+E22+E24+E26+E28+E30+E32)</f>
        <v>#REF!</v>
      </c>
      <c r="F34" s="36" t="e">
        <f t="shared" si="25"/>
        <v>#REF!</v>
      </c>
      <c r="G34" s="36" t="e">
        <f t="shared" si="25"/>
        <v>#REF!</v>
      </c>
      <c r="H34" s="36" t="e">
        <f t="shared" si="25"/>
        <v>#REF!</v>
      </c>
      <c r="I34" s="36" t="e">
        <f t="shared" si="25"/>
        <v>#REF!</v>
      </c>
    </row>
    <row r="35" spans="1:10" ht="14.25" customHeight="1" x14ac:dyDescent="0.2">
      <c r="A35" s="153" t="s">
        <v>1095</v>
      </c>
      <c r="B35" s="153"/>
      <c r="C35" s="6"/>
      <c r="D35" s="40" t="e">
        <f>D36/C37</f>
        <v>#REF!</v>
      </c>
      <c r="E35" s="40" t="e">
        <f>E36/$C$37</f>
        <v>#REF!</v>
      </c>
      <c r="F35" s="40" t="e">
        <f t="shared" ref="F35:I35" si="26">F36/$C$37</f>
        <v>#REF!</v>
      </c>
      <c r="G35" s="40" t="e">
        <f t="shared" si="26"/>
        <v>#REF!</v>
      </c>
      <c r="H35" s="40" t="e">
        <f t="shared" si="26"/>
        <v>#REF!</v>
      </c>
      <c r="I35" s="40" t="e">
        <f t="shared" si="26"/>
        <v>#REF!</v>
      </c>
    </row>
    <row r="36" spans="1:10" x14ac:dyDescent="0.2">
      <c r="A36" s="153" t="s">
        <v>1096</v>
      </c>
      <c r="B36" s="153"/>
      <c r="C36" s="6"/>
      <c r="D36" s="36" t="e">
        <f>D34</f>
        <v>#REF!</v>
      </c>
      <c r="E36" s="36" t="e">
        <f>D36+E34</f>
        <v>#REF!</v>
      </c>
      <c r="F36" s="36" t="e">
        <f t="shared" ref="F36:I36" si="27">E36+F34</f>
        <v>#REF!</v>
      </c>
      <c r="G36" s="36" t="e">
        <f t="shared" si="27"/>
        <v>#REF!</v>
      </c>
      <c r="H36" s="36" t="e">
        <f t="shared" si="27"/>
        <v>#REF!</v>
      </c>
      <c r="I36" s="36" t="e">
        <f t="shared" si="27"/>
        <v>#REF!</v>
      </c>
    </row>
    <row r="37" spans="1:10" x14ac:dyDescent="0.2">
      <c r="A37" s="8"/>
      <c r="B37" s="8"/>
      <c r="C37" s="66" t="e">
        <f>C6+C8+C10+C12+C14+C16+C18+C20+C22+C24+C26+C28+C30+C32</f>
        <v>#REF!</v>
      </c>
      <c r="D37" s="8"/>
      <c r="E37" s="8"/>
      <c r="F37" s="8"/>
      <c r="G37" s="8"/>
      <c r="H37" s="8"/>
    </row>
    <row r="38" spans="1:10" ht="60" customHeight="1" x14ac:dyDescent="0.2">
      <c r="A38" s="7"/>
      <c r="B38" s="7"/>
      <c r="C38" s="7"/>
      <c r="D38" s="7"/>
      <c r="E38" s="7"/>
      <c r="F38" s="7"/>
      <c r="G38" s="7"/>
      <c r="H38" s="7"/>
    </row>
    <row r="39" spans="1:10" ht="69.95" customHeight="1" x14ac:dyDescent="0.2">
      <c r="A39" s="167" t="s">
        <v>353</v>
      </c>
      <c r="B39" s="168"/>
      <c r="C39" s="168"/>
      <c r="D39" s="168"/>
      <c r="E39" s="168"/>
      <c r="F39" s="168"/>
      <c r="G39" s="168"/>
      <c r="H39" s="38"/>
      <c r="I39" s="38"/>
      <c r="J39" s="38"/>
    </row>
  </sheetData>
  <mergeCells count="12">
    <mergeCell ref="A39:G39"/>
    <mergeCell ref="A1:B1"/>
    <mergeCell ref="A2:B2"/>
    <mergeCell ref="D1:E1"/>
    <mergeCell ref="F1:G1"/>
    <mergeCell ref="D2:E2"/>
    <mergeCell ref="F2:G2"/>
    <mergeCell ref="A3:G3"/>
    <mergeCell ref="A33:B33"/>
    <mergeCell ref="A34:B34"/>
    <mergeCell ref="A35:B35"/>
    <mergeCell ref="A36:B36"/>
  </mergeCells>
  <pageMargins left="0.5" right="0.5" top="1" bottom="1" header="0.5" footer="0.5"/>
  <pageSetup paperSize="8" orientation="landscape" r:id="rId1"/>
  <headerFooter>
    <oddHeader>&amp;L &amp;CGelfus - Gerenciamento de Projetos e Custos de Obras
CNPJ: 06.016.320/0001-16 &amp;R</oddHeader>
    <oddFooter>&amp;L &amp;CRua Júlio Mesquita Sala 52 - 5º Andar - Centro - Araras / SP
(19) 3542-2357 / tecnico1@gelfus.com.br &amp;R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Q358"/>
  <sheetViews>
    <sheetView topLeftCell="D1" workbookViewId="0">
      <selection activeCell="D339" sqref="D339"/>
    </sheetView>
  </sheetViews>
  <sheetFormatPr defaultRowHeight="14.25" x14ac:dyDescent="0.2"/>
  <cols>
    <col min="1" max="2" width="10" bestFit="1" customWidth="1"/>
    <col min="3" max="3" width="60" bestFit="1" customWidth="1"/>
    <col min="4" max="4" width="11.375" customWidth="1"/>
    <col min="5" max="5" width="7.5" customWidth="1"/>
    <col min="6" max="6" width="13" bestFit="1" customWidth="1"/>
    <col min="7" max="7" width="1.75" customWidth="1"/>
    <col min="8" max="8" width="13" bestFit="1" customWidth="1"/>
    <col min="9" max="9" width="1.75" customWidth="1"/>
    <col min="10" max="10" width="13" customWidth="1"/>
    <col min="11" max="11" width="1" customWidth="1"/>
    <col min="12" max="12" width="13" bestFit="1" customWidth="1"/>
    <col min="13" max="13" width="10.5" customWidth="1"/>
    <col min="14" max="14" width="11" customWidth="1"/>
    <col min="15" max="15" width="12.375" customWidth="1"/>
    <col min="16" max="16" width="13" bestFit="1" customWidth="1"/>
    <col min="17" max="17" width="15" bestFit="1" customWidth="1"/>
  </cols>
  <sheetData>
    <row r="1" spans="1:17" ht="15" x14ac:dyDescent="0.2">
      <c r="A1" s="5"/>
      <c r="B1" s="5"/>
      <c r="C1" s="5" t="s">
        <v>364</v>
      </c>
      <c r="D1" s="5"/>
      <c r="E1" s="163" t="s">
        <v>365</v>
      </c>
      <c r="F1" s="163"/>
      <c r="G1" s="163"/>
      <c r="H1" s="163" t="s">
        <v>366</v>
      </c>
      <c r="I1" s="163"/>
      <c r="J1" s="163"/>
      <c r="K1" s="163"/>
      <c r="L1" s="166"/>
      <c r="M1" s="166"/>
      <c r="N1" s="166"/>
      <c r="O1" s="166"/>
    </row>
    <row r="2" spans="1:17" ht="80.099999999999994" customHeight="1" x14ac:dyDescent="0.2">
      <c r="A2" s="6"/>
      <c r="B2" s="6"/>
      <c r="C2" s="6" t="s">
        <v>367</v>
      </c>
      <c r="D2" s="6"/>
      <c r="E2" s="154" t="s">
        <v>368</v>
      </c>
      <c r="F2" s="154"/>
      <c r="G2" s="154"/>
      <c r="H2" s="154" t="s">
        <v>369</v>
      </c>
      <c r="I2" s="154"/>
      <c r="J2" s="154"/>
      <c r="K2" s="154"/>
      <c r="L2" s="166"/>
      <c r="M2" s="166"/>
      <c r="N2" s="166"/>
      <c r="O2" s="166"/>
    </row>
    <row r="3" spans="1:17" ht="15" x14ac:dyDescent="0.25">
      <c r="A3" s="170" t="s">
        <v>1097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1:17" ht="20.100000000000001" customHeight="1" x14ac:dyDescent="0.2">
      <c r="A4" s="171" t="s">
        <v>371</v>
      </c>
      <c r="B4" s="160" t="s">
        <v>372</v>
      </c>
      <c r="C4" s="160" t="s">
        <v>1</v>
      </c>
      <c r="D4" s="160" t="s">
        <v>556</v>
      </c>
      <c r="E4" s="172" t="s">
        <v>2</v>
      </c>
      <c r="F4" s="172" t="s">
        <v>1098</v>
      </c>
      <c r="G4" s="171"/>
      <c r="H4" s="172" t="s">
        <v>1099</v>
      </c>
      <c r="I4" s="171"/>
      <c r="J4" s="172" t="s">
        <v>375</v>
      </c>
      <c r="K4" s="171"/>
      <c r="L4" s="171"/>
      <c r="M4" s="171" t="s">
        <v>1100</v>
      </c>
      <c r="N4" s="171" t="s">
        <v>1101</v>
      </c>
      <c r="O4" s="171" t="s">
        <v>1102</v>
      </c>
      <c r="P4" s="166"/>
      <c r="Q4" s="166"/>
    </row>
    <row r="5" spans="1:17" ht="20.100000000000001" customHeight="1" x14ac:dyDescent="0.2">
      <c r="A5" s="171"/>
      <c r="B5" s="160"/>
      <c r="C5" s="160"/>
      <c r="D5" s="160"/>
      <c r="E5" s="172"/>
      <c r="F5" s="11" t="s">
        <v>1103</v>
      </c>
      <c r="G5" s="11" t="s">
        <v>1104</v>
      </c>
      <c r="H5" s="11" t="s">
        <v>1103</v>
      </c>
      <c r="I5" s="11" t="s">
        <v>1104</v>
      </c>
      <c r="J5" s="11" t="s">
        <v>1103</v>
      </c>
      <c r="K5" s="11" t="s">
        <v>1104</v>
      </c>
      <c r="L5" s="11" t="s">
        <v>1105</v>
      </c>
      <c r="M5" s="171"/>
      <c r="N5" s="171"/>
      <c r="O5" s="171"/>
      <c r="P5" s="171"/>
      <c r="Q5" s="171"/>
    </row>
    <row r="6" spans="1:17" ht="24" customHeight="1" x14ac:dyDescent="0.2">
      <c r="A6" s="23" t="s">
        <v>671</v>
      </c>
      <c r="B6" s="21" t="s">
        <v>377</v>
      </c>
      <c r="C6" s="21" t="s">
        <v>672</v>
      </c>
      <c r="D6" s="21" t="s">
        <v>567</v>
      </c>
      <c r="E6" s="22" t="s">
        <v>70</v>
      </c>
      <c r="F6" s="23" t="s">
        <v>2140</v>
      </c>
      <c r="G6" s="23" t="s">
        <v>551</v>
      </c>
      <c r="H6" s="23" t="s">
        <v>1106</v>
      </c>
      <c r="I6" s="23" t="s">
        <v>551</v>
      </c>
      <c r="J6" s="23" t="s">
        <v>2141</v>
      </c>
      <c r="K6" s="23" t="s">
        <v>551</v>
      </c>
      <c r="L6" s="24">
        <v>180690.82046399999</v>
      </c>
      <c r="M6" s="23" t="s">
        <v>2269</v>
      </c>
      <c r="N6" s="24">
        <v>180690.82046399999</v>
      </c>
      <c r="O6" s="23" t="s">
        <v>2269</v>
      </c>
    </row>
    <row r="7" spans="1:17" ht="24" customHeight="1" x14ac:dyDescent="0.2">
      <c r="A7" s="23" t="s">
        <v>661</v>
      </c>
      <c r="B7" s="21" t="s">
        <v>377</v>
      </c>
      <c r="C7" s="21" t="s">
        <v>662</v>
      </c>
      <c r="D7" s="21" t="s">
        <v>567</v>
      </c>
      <c r="E7" s="22" t="s">
        <v>34</v>
      </c>
      <c r="F7" s="23" t="s">
        <v>1107</v>
      </c>
      <c r="G7" s="23" t="s">
        <v>551</v>
      </c>
      <c r="H7" s="23" t="s">
        <v>1108</v>
      </c>
      <c r="I7" s="23" t="s">
        <v>551</v>
      </c>
      <c r="J7" s="23" t="s">
        <v>1109</v>
      </c>
      <c r="K7" s="23" t="s">
        <v>551</v>
      </c>
      <c r="L7" s="24">
        <v>142301.49946799999</v>
      </c>
      <c r="M7" s="23" t="s">
        <v>2270</v>
      </c>
      <c r="N7" s="24">
        <v>322992.31993200001</v>
      </c>
      <c r="O7" s="23" t="s">
        <v>2271</v>
      </c>
    </row>
    <row r="8" spans="1:17" ht="24" customHeight="1" x14ac:dyDescent="0.2">
      <c r="A8" s="23" t="s">
        <v>921</v>
      </c>
      <c r="B8" s="21" t="s">
        <v>432</v>
      </c>
      <c r="C8" s="21" t="s">
        <v>922</v>
      </c>
      <c r="D8" s="21" t="s">
        <v>567</v>
      </c>
      <c r="E8" s="22" t="s">
        <v>151</v>
      </c>
      <c r="F8" s="23" t="s">
        <v>1111</v>
      </c>
      <c r="G8" s="23" t="s">
        <v>551</v>
      </c>
      <c r="H8" s="23" t="s">
        <v>1112</v>
      </c>
      <c r="I8" s="23" t="s">
        <v>551</v>
      </c>
      <c r="J8" s="23" t="s">
        <v>1113</v>
      </c>
      <c r="K8" s="23" t="s">
        <v>551</v>
      </c>
      <c r="L8" s="24">
        <v>111136.44</v>
      </c>
      <c r="M8" s="23" t="s">
        <v>2184</v>
      </c>
      <c r="N8" s="24">
        <v>434128.75993200002</v>
      </c>
      <c r="O8" s="23" t="s">
        <v>2272</v>
      </c>
    </row>
    <row r="9" spans="1:17" ht="72" customHeight="1" x14ac:dyDescent="0.2">
      <c r="A9" s="23" t="s">
        <v>2255</v>
      </c>
      <c r="B9" s="21" t="s">
        <v>432</v>
      </c>
      <c r="C9" s="21" t="s">
        <v>2256</v>
      </c>
      <c r="D9" s="21" t="s">
        <v>610</v>
      </c>
      <c r="E9" s="22" t="s">
        <v>552</v>
      </c>
      <c r="F9" s="23" t="s">
        <v>2273</v>
      </c>
      <c r="G9" s="23" t="s">
        <v>551</v>
      </c>
      <c r="H9" s="23" t="s">
        <v>2274</v>
      </c>
      <c r="I9" s="23" t="s">
        <v>551</v>
      </c>
      <c r="J9" s="23" t="s">
        <v>2275</v>
      </c>
      <c r="K9" s="23" t="s">
        <v>551</v>
      </c>
      <c r="L9" s="24">
        <v>72876.992100000003</v>
      </c>
      <c r="M9" s="23" t="s">
        <v>2276</v>
      </c>
      <c r="N9" s="24">
        <v>507005.75203199999</v>
      </c>
      <c r="O9" s="23" t="s">
        <v>2277</v>
      </c>
    </row>
    <row r="10" spans="1:17" ht="24" customHeight="1" x14ac:dyDescent="0.2">
      <c r="A10" s="23" t="s">
        <v>635</v>
      </c>
      <c r="B10" s="21" t="s">
        <v>377</v>
      </c>
      <c r="C10" s="21" t="s">
        <v>636</v>
      </c>
      <c r="D10" s="21" t="s">
        <v>567</v>
      </c>
      <c r="E10" s="22" t="s">
        <v>562</v>
      </c>
      <c r="F10" s="23" t="s">
        <v>1114</v>
      </c>
      <c r="G10" s="23" t="s">
        <v>551</v>
      </c>
      <c r="H10" s="23" t="s">
        <v>1115</v>
      </c>
      <c r="I10" s="23" t="s">
        <v>551</v>
      </c>
      <c r="J10" s="23" t="s">
        <v>1116</v>
      </c>
      <c r="K10" s="23" t="s">
        <v>551</v>
      </c>
      <c r="L10" s="24">
        <v>65095.390783100003</v>
      </c>
      <c r="M10" s="23" t="s">
        <v>2278</v>
      </c>
      <c r="N10" s="24">
        <v>572101.14281510003</v>
      </c>
      <c r="O10" s="23" t="s">
        <v>2279</v>
      </c>
    </row>
    <row r="11" spans="1:17" ht="24" customHeight="1" x14ac:dyDescent="0.2">
      <c r="A11" s="23" t="s">
        <v>597</v>
      </c>
      <c r="B11" s="21" t="s">
        <v>377</v>
      </c>
      <c r="C11" s="21" t="s">
        <v>598</v>
      </c>
      <c r="D11" s="21" t="s">
        <v>567</v>
      </c>
      <c r="E11" s="22" t="s">
        <v>10</v>
      </c>
      <c r="F11" s="23" t="s">
        <v>1118</v>
      </c>
      <c r="G11" s="23" t="s">
        <v>551</v>
      </c>
      <c r="H11" s="23" t="s">
        <v>1119</v>
      </c>
      <c r="I11" s="23" t="s">
        <v>551</v>
      </c>
      <c r="J11" s="23" t="s">
        <v>1120</v>
      </c>
      <c r="K11" s="23" t="s">
        <v>551</v>
      </c>
      <c r="L11" s="24">
        <v>61599.918407999998</v>
      </c>
      <c r="M11" s="23" t="s">
        <v>2280</v>
      </c>
      <c r="N11" s="24">
        <v>633701.06122310006</v>
      </c>
      <c r="O11" s="23" t="s">
        <v>2281</v>
      </c>
    </row>
    <row r="12" spans="1:17" ht="24" customHeight="1" x14ac:dyDescent="0.2">
      <c r="A12" s="23" t="s">
        <v>559</v>
      </c>
      <c r="B12" s="21" t="s">
        <v>377</v>
      </c>
      <c r="C12" s="21" t="s">
        <v>560</v>
      </c>
      <c r="D12" s="21" t="s">
        <v>561</v>
      </c>
      <c r="E12" s="22" t="s">
        <v>562</v>
      </c>
      <c r="F12" s="23" t="s">
        <v>2185</v>
      </c>
      <c r="G12" s="23" t="s">
        <v>551</v>
      </c>
      <c r="H12" s="23" t="s">
        <v>1121</v>
      </c>
      <c r="I12" s="23" t="s">
        <v>551</v>
      </c>
      <c r="J12" s="23" t="s">
        <v>2186</v>
      </c>
      <c r="K12" s="23" t="s">
        <v>551</v>
      </c>
      <c r="L12" s="24">
        <v>61483.042529999999</v>
      </c>
      <c r="M12" s="23" t="s">
        <v>2282</v>
      </c>
      <c r="N12" s="24">
        <v>695184.10375310003</v>
      </c>
      <c r="O12" s="23" t="s">
        <v>2283</v>
      </c>
    </row>
    <row r="13" spans="1:17" ht="24" customHeight="1" x14ac:dyDescent="0.2">
      <c r="A13" s="23" t="s">
        <v>595</v>
      </c>
      <c r="B13" s="21" t="s">
        <v>377</v>
      </c>
      <c r="C13" s="21" t="s">
        <v>596</v>
      </c>
      <c r="D13" s="21" t="s">
        <v>561</v>
      </c>
      <c r="E13" s="22" t="s">
        <v>562</v>
      </c>
      <c r="F13" s="23" t="s">
        <v>2284</v>
      </c>
      <c r="G13" s="23" t="s">
        <v>551</v>
      </c>
      <c r="H13" s="23" t="s">
        <v>1117</v>
      </c>
      <c r="I13" s="23" t="s">
        <v>551</v>
      </c>
      <c r="J13" s="23" t="s">
        <v>2285</v>
      </c>
      <c r="K13" s="23" t="s">
        <v>551</v>
      </c>
      <c r="L13" s="24">
        <v>59361.725492600002</v>
      </c>
      <c r="M13" s="23" t="s">
        <v>2286</v>
      </c>
      <c r="N13" s="24">
        <v>754545.82924570004</v>
      </c>
      <c r="O13" s="23" t="s">
        <v>2287</v>
      </c>
    </row>
    <row r="14" spans="1:17" ht="36" customHeight="1" x14ac:dyDescent="0.2">
      <c r="A14" s="23" t="s">
        <v>842</v>
      </c>
      <c r="B14" s="21" t="s">
        <v>443</v>
      </c>
      <c r="C14" s="21" t="s">
        <v>172</v>
      </c>
      <c r="D14" s="21" t="s">
        <v>567</v>
      </c>
      <c r="E14" s="22" t="s">
        <v>170</v>
      </c>
      <c r="F14" s="23" t="s">
        <v>1122</v>
      </c>
      <c r="G14" s="23" t="s">
        <v>551</v>
      </c>
      <c r="H14" s="23" t="s">
        <v>1123</v>
      </c>
      <c r="I14" s="23" t="s">
        <v>551</v>
      </c>
      <c r="J14" s="23" t="s">
        <v>1124</v>
      </c>
      <c r="K14" s="23" t="s">
        <v>551</v>
      </c>
      <c r="L14" s="24">
        <v>53131.063999999998</v>
      </c>
      <c r="M14" s="23" t="s">
        <v>2288</v>
      </c>
      <c r="N14" s="24">
        <v>807676.89324570005</v>
      </c>
      <c r="O14" s="23" t="s">
        <v>2289</v>
      </c>
    </row>
    <row r="15" spans="1:17" ht="24" customHeight="1" x14ac:dyDescent="0.2">
      <c r="A15" s="23" t="s">
        <v>563</v>
      </c>
      <c r="B15" s="21" t="s">
        <v>377</v>
      </c>
      <c r="C15" s="21" t="s">
        <v>564</v>
      </c>
      <c r="D15" s="21" t="s">
        <v>561</v>
      </c>
      <c r="E15" s="22" t="s">
        <v>562</v>
      </c>
      <c r="F15" s="23" t="s">
        <v>2187</v>
      </c>
      <c r="G15" s="23" t="s">
        <v>551</v>
      </c>
      <c r="H15" s="23" t="s">
        <v>1117</v>
      </c>
      <c r="I15" s="23" t="s">
        <v>551</v>
      </c>
      <c r="J15" s="23" t="s">
        <v>2188</v>
      </c>
      <c r="K15" s="23" t="s">
        <v>551</v>
      </c>
      <c r="L15" s="24">
        <v>49933.926899999999</v>
      </c>
      <c r="M15" s="23" t="s">
        <v>2290</v>
      </c>
      <c r="N15" s="24">
        <v>857610.82014570001</v>
      </c>
      <c r="O15" s="23" t="s">
        <v>2291</v>
      </c>
    </row>
    <row r="16" spans="1:17" ht="24" customHeight="1" x14ac:dyDescent="0.2">
      <c r="A16" s="23" t="s">
        <v>651</v>
      </c>
      <c r="B16" s="21" t="s">
        <v>377</v>
      </c>
      <c r="C16" s="21" t="s">
        <v>652</v>
      </c>
      <c r="D16" s="21" t="s">
        <v>567</v>
      </c>
      <c r="E16" s="22" t="s">
        <v>562</v>
      </c>
      <c r="F16" s="23" t="s">
        <v>1125</v>
      </c>
      <c r="G16" s="23" t="s">
        <v>551</v>
      </c>
      <c r="H16" s="23" t="s">
        <v>1126</v>
      </c>
      <c r="I16" s="23" t="s">
        <v>551</v>
      </c>
      <c r="J16" s="23" t="s">
        <v>1127</v>
      </c>
      <c r="K16" s="23" t="s">
        <v>551</v>
      </c>
      <c r="L16" s="24">
        <v>47815.947192200001</v>
      </c>
      <c r="M16" s="23" t="s">
        <v>2292</v>
      </c>
      <c r="N16" s="24">
        <v>905426.7673379</v>
      </c>
      <c r="O16" s="23" t="s">
        <v>2293</v>
      </c>
    </row>
    <row r="17" spans="1:15" ht="24" customHeight="1" x14ac:dyDescent="0.2">
      <c r="A17" s="23" t="s">
        <v>669</v>
      </c>
      <c r="B17" s="21" t="s">
        <v>377</v>
      </c>
      <c r="C17" s="21" t="s">
        <v>670</v>
      </c>
      <c r="D17" s="21" t="s">
        <v>561</v>
      </c>
      <c r="E17" s="22" t="s">
        <v>562</v>
      </c>
      <c r="F17" s="23" t="s">
        <v>2142</v>
      </c>
      <c r="G17" s="23" t="s">
        <v>551</v>
      </c>
      <c r="H17" s="23" t="s">
        <v>1117</v>
      </c>
      <c r="I17" s="23" t="s">
        <v>551</v>
      </c>
      <c r="J17" s="23" t="s">
        <v>2143</v>
      </c>
      <c r="K17" s="23" t="s">
        <v>551</v>
      </c>
      <c r="L17" s="24">
        <v>46687.301855999998</v>
      </c>
      <c r="M17" s="23" t="s">
        <v>2294</v>
      </c>
      <c r="N17" s="24">
        <v>952114.06919389998</v>
      </c>
      <c r="O17" s="23" t="s">
        <v>2295</v>
      </c>
    </row>
    <row r="18" spans="1:15" ht="60" customHeight="1" x14ac:dyDescent="0.2">
      <c r="A18" s="23" t="s">
        <v>1010</v>
      </c>
      <c r="B18" s="21" t="s">
        <v>448</v>
      </c>
      <c r="C18" s="21" t="s">
        <v>269</v>
      </c>
      <c r="D18" s="21" t="s">
        <v>567</v>
      </c>
      <c r="E18" s="22" t="s">
        <v>167</v>
      </c>
      <c r="F18" s="23" t="s">
        <v>1128</v>
      </c>
      <c r="G18" s="23" t="s">
        <v>551</v>
      </c>
      <c r="H18" s="23" t="s">
        <v>1129</v>
      </c>
      <c r="I18" s="23" t="s">
        <v>551</v>
      </c>
      <c r="J18" s="23" t="s">
        <v>1130</v>
      </c>
      <c r="K18" s="23" t="s">
        <v>551</v>
      </c>
      <c r="L18" s="24">
        <v>41987.79</v>
      </c>
      <c r="M18" s="23" t="s">
        <v>2296</v>
      </c>
      <c r="N18" s="24">
        <v>994101.85919390002</v>
      </c>
      <c r="O18" s="23" t="s">
        <v>2297</v>
      </c>
    </row>
    <row r="19" spans="1:15" ht="24" customHeight="1" x14ac:dyDescent="0.2">
      <c r="A19" s="23" t="s">
        <v>2261</v>
      </c>
      <c r="B19" s="21" t="s">
        <v>432</v>
      </c>
      <c r="C19" s="21" t="s">
        <v>2262</v>
      </c>
      <c r="D19" s="21" t="s">
        <v>610</v>
      </c>
      <c r="E19" s="22" t="s">
        <v>2253</v>
      </c>
      <c r="F19" s="23" t="s">
        <v>1111</v>
      </c>
      <c r="G19" s="23" t="s">
        <v>551</v>
      </c>
      <c r="H19" s="23" t="s">
        <v>2298</v>
      </c>
      <c r="I19" s="23" t="s">
        <v>551</v>
      </c>
      <c r="J19" s="23" t="s">
        <v>2299</v>
      </c>
      <c r="K19" s="23" t="s">
        <v>551</v>
      </c>
      <c r="L19" s="24">
        <v>41985.02</v>
      </c>
      <c r="M19" s="23" t="s">
        <v>2296</v>
      </c>
      <c r="N19" s="24">
        <v>1036086.8791939</v>
      </c>
      <c r="O19" s="23" t="s">
        <v>2300</v>
      </c>
    </row>
    <row r="20" spans="1:15" ht="24" customHeight="1" x14ac:dyDescent="0.2">
      <c r="A20" s="23" t="s">
        <v>617</v>
      </c>
      <c r="B20" s="21" t="s">
        <v>382</v>
      </c>
      <c r="C20" s="21" t="s">
        <v>618</v>
      </c>
      <c r="D20" s="21" t="s">
        <v>561</v>
      </c>
      <c r="E20" s="22" t="s">
        <v>20</v>
      </c>
      <c r="F20" s="23" t="s">
        <v>1131</v>
      </c>
      <c r="G20" s="23" t="s">
        <v>551</v>
      </c>
      <c r="H20" s="23" t="s">
        <v>1132</v>
      </c>
      <c r="I20" s="23" t="s">
        <v>551</v>
      </c>
      <c r="J20" s="23" t="s">
        <v>1133</v>
      </c>
      <c r="K20" s="23" t="s">
        <v>551</v>
      </c>
      <c r="L20" s="24">
        <v>40841.341500000002</v>
      </c>
      <c r="M20" s="23" t="s">
        <v>2301</v>
      </c>
      <c r="N20" s="24">
        <v>1076928.2206939</v>
      </c>
      <c r="O20" s="23" t="s">
        <v>2302</v>
      </c>
    </row>
    <row r="21" spans="1:15" ht="24" customHeight="1" x14ac:dyDescent="0.2">
      <c r="A21" s="23" t="s">
        <v>655</v>
      </c>
      <c r="B21" s="21" t="s">
        <v>377</v>
      </c>
      <c r="C21" s="21" t="s">
        <v>656</v>
      </c>
      <c r="D21" s="21" t="s">
        <v>567</v>
      </c>
      <c r="E21" s="22" t="s">
        <v>56</v>
      </c>
      <c r="F21" s="23" t="s">
        <v>2189</v>
      </c>
      <c r="G21" s="23" t="s">
        <v>551</v>
      </c>
      <c r="H21" s="23" t="s">
        <v>1138</v>
      </c>
      <c r="I21" s="23" t="s">
        <v>551</v>
      </c>
      <c r="J21" s="23" t="s">
        <v>2190</v>
      </c>
      <c r="K21" s="23" t="s">
        <v>551</v>
      </c>
      <c r="L21" s="24">
        <v>34887</v>
      </c>
      <c r="M21" s="23" t="s">
        <v>2303</v>
      </c>
      <c r="N21" s="24">
        <v>1111815.2206939</v>
      </c>
      <c r="O21" s="23" t="s">
        <v>2304</v>
      </c>
    </row>
    <row r="22" spans="1:15" ht="24" customHeight="1" x14ac:dyDescent="0.2">
      <c r="A22" s="23" t="s">
        <v>667</v>
      </c>
      <c r="B22" s="21" t="s">
        <v>377</v>
      </c>
      <c r="C22" s="21" t="s">
        <v>668</v>
      </c>
      <c r="D22" s="21" t="s">
        <v>561</v>
      </c>
      <c r="E22" s="22" t="s">
        <v>562</v>
      </c>
      <c r="F22" s="23" t="s">
        <v>2144</v>
      </c>
      <c r="G22" s="23" t="s">
        <v>551</v>
      </c>
      <c r="H22" s="23" t="s">
        <v>1121</v>
      </c>
      <c r="I22" s="23" t="s">
        <v>551</v>
      </c>
      <c r="J22" s="23" t="s">
        <v>2145</v>
      </c>
      <c r="K22" s="23" t="s">
        <v>551</v>
      </c>
      <c r="L22" s="24">
        <v>28398.116655999998</v>
      </c>
      <c r="M22" s="23" t="s">
        <v>2305</v>
      </c>
      <c r="N22" s="24">
        <v>1140213.3373499</v>
      </c>
      <c r="O22" s="23" t="s">
        <v>2306</v>
      </c>
    </row>
    <row r="23" spans="1:15" ht="36" customHeight="1" x14ac:dyDescent="0.2">
      <c r="A23" s="23" t="s">
        <v>653</v>
      </c>
      <c r="B23" s="21" t="s">
        <v>377</v>
      </c>
      <c r="C23" s="21" t="s">
        <v>654</v>
      </c>
      <c r="D23" s="21" t="s">
        <v>567</v>
      </c>
      <c r="E23" s="22" t="s">
        <v>562</v>
      </c>
      <c r="F23" s="23" t="s">
        <v>1135</v>
      </c>
      <c r="G23" s="23" t="s">
        <v>551</v>
      </c>
      <c r="H23" s="23" t="s">
        <v>1136</v>
      </c>
      <c r="I23" s="23" t="s">
        <v>551</v>
      </c>
      <c r="J23" s="23" t="s">
        <v>1137</v>
      </c>
      <c r="K23" s="23" t="s">
        <v>551</v>
      </c>
      <c r="L23" s="24">
        <v>28111.698925000001</v>
      </c>
      <c r="M23" s="23" t="s">
        <v>2307</v>
      </c>
      <c r="N23" s="24">
        <v>1168325.0362749</v>
      </c>
      <c r="O23" s="23" t="s">
        <v>2308</v>
      </c>
    </row>
    <row r="24" spans="1:15" ht="24" customHeight="1" x14ac:dyDescent="0.2">
      <c r="A24" s="23" t="s">
        <v>442</v>
      </c>
      <c r="B24" s="21" t="s">
        <v>443</v>
      </c>
      <c r="C24" s="21" t="s">
        <v>158</v>
      </c>
      <c r="D24" s="21" t="s">
        <v>567</v>
      </c>
      <c r="E24" s="22" t="s">
        <v>151</v>
      </c>
      <c r="F24" s="23" t="s">
        <v>1110</v>
      </c>
      <c r="G24" s="23" t="s">
        <v>551</v>
      </c>
      <c r="H24" s="23" t="s">
        <v>1139</v>
      </c>
      <c r="I24" s="23" t="s">
        <v>551</v>
      </c>
      <c r="J24" s="23" t="s">
        <v>1139</v>
      </c>
      <c r="K24" s="23" t="s">
        <v>551</v>
      </c>
      <c r="L24" s="24">
        <v>21274.799999999999</v>
      </c>
      <c r="M24" s="23" t="s">
        <v>2309</v>
      </c>
      <c r="N24" s="24">
        <v>1189599.8362749</v>
      </c>
      <c r="O24" s="23" t="s">
        <v>2310</v>
      </c>
    </row>
    <row r="25" spans="1:15" ht="24" customHeight="1" x14ac:dyDescent="0.2">
      <c r="A25" s="23" t="s">
        <v>676</v>
      </c>
      <c r="B25" s="21" t="s">
        <v>377</v>
      </c>
      <c r="C25" s="21" t="s">
        <v>677</v>
      </c>
      <c r="D25" s="21" t="s">
        <v>567</v>
      </c>
      <c r="E25" s="22" t="s">
        <v>678</v>
      </c>
      <c r="F25" s="23" t="s">
        <v>1140</v>
      </c>
      <c r="G25" s="23" t="s">
        <v>551</v>
      </c>
      <c r="H25" s="23" t="s">
        <v>1141</v>
      </c>
      <c r="I25" s="23" t="s">
        <v>551</v>
      </c>
      <c r="J25" s="23" t="s">
        <v>1142</v>
      </c>
      <c r="K25" s="23" t="s">
        <v>551</v>
      </c>
      <c r="L25" s="24">
        <v>21131.764362499998</v>
      </c>
      <c r="M25" s="23" t="s">
        <v>2191</v>
      </c>
      <c r="N25" s="24">
        <v>1210731.6006374001</v>
      </c>
      <c r="O25" s="23" t="s">
        <v>2311</v>
      </c>
    </row>
    <row r="26" spans="1:15" ht="24" customHeight="1" x14ac:dyDescent="0.2">
      <c r="A26" s="23" t="s">
        <v>714</v>
      </c>
      <c r="B26" s="21" t="s">
        <v>377</v>
      </c>
      <c r="C26" s="21" t="s">
        <v>715</v>
      </c>
      <c r="D26" s="21" t="s">
        <v>567</v>
      </c>
      <c r="E26" s="22" t="s">
        <v>70</v>
      </c>
      <c r="F26" s="23" t="s">
        <v>1143</v>
      </c>
      <c r="G26" s="23" t="s">
        <v>551</v>
      </c>
      <c r="H26" s="23" t="s">
        <v>1144</v>
      </c>
      <c r="I26" s="23" t="s">
        <v>551</v>
      </c>
      <c r="J26" s="23" t="s">
        <v>1145</v>
      </c>
      <c r="K26" s="23" t="s">
        <v>551</v>
      </c>
      <c r="L26" s="24">
        <v>21032.880000000001</v>
      </c>
      <c r="M26" s="23" t="s">
        <v>2191</v>
      </c>
      <c r="N26" s="24">
        <v>1231764.4806373999</v>
      </c>
      <c r="O26" s="23" t="s">
        <v>2312</v>
      </c>
    </row>
    <row r="27" spans="1:15" ht="24" customHeight="1" x14ac:dyDescent="0.2">
      <c r="A27" s="23" t="s">
        <v>772</v>
      </c>
      <c r="B27" s="21" t="s">
        <v>432</v>
      </c>
      <c r="C27" s="21" t="s">
        <v>773</v>
      </c>
      <c r="D27" s="21" t="s">
        <v>567</v>
      </c>
      <c r="E27" s="22" t="s">
        <v>151</v>
      </c>
      <c r="F27" s="23" t="s">
        <v>1146</v>
      </c>
      <c r="G27" s="23" t="s">
        <v>551</v>
      </c>
      <c r="H27" s="23" t="s">
        <v>1147</v>
      </c>
      <c r="I27" s="23" t="s">
        <v>551</v>
      </c>
      <c r="J27" s="23" t="s">
        <v>1148</v>
      </c>
      <c r="K27" s="23" t="s">
        <v>551</v>
      </c>
      <c r="L27" s="24">
        <v>20526.03</v>
      </c>
      <c r="M27" s="23" t="s">
        <v>2146</v>
      </c>
      <c r="N27" s="24">
        <v>1252290.5106374</v>
      </c>
      <c r="O27" s="23" t="s">
        <v>2313</v>
      </c>
    </row>
    <row r="28" spans="1:15" ht="24" customHeight="1" x14ac:dyDescent="0.2">
      <c r="A28" s="27" t="s">
        <v>663</v>
      </c>
      <c r="B28" s="25" t="s">
        <v>377</v>
      </c>
      <c r="C28" s="25" t="s">
        <v>664</v>
      </c>
      <c r="D28" s="25" t="s">
        <v>561</v>
      </c>
      <c r="E28" s="26" t="s">
        <v>562</v>
      </c>
      <c r="F28" s="27" t="s">
        <v>2314</v>
      </c>
      <c r="G28" s="27" t="s">
        <v>551</v>
      </c>
      <c r="H28" s="27" t="s">
        <v>1121</v>
      </c>
      <c r="I28" s="27" t="s">
        <v>551</v>
      </c>
      <c r="J28" s="27" t="s">
        <v>2315</v>
      </c>
      <c r="K28" s="27" t="s">
        <v>551</v>
      </c>
      <c r="L28" s="28">
        <v>18542.93189</v>
      </c>
      <c r="M28" s="27" t="s">
        <v>2316</v>
      </c>
      <c r="N28" s="28">
        <v>1270833.4425274001</v>
      </c>
      <c r="O28" s="27" t="s">
        <v>2317</v>
      </c>
    </row>
    <row r="29" spans="1:15" ht="24" customHeight="1" x14ac:dyDescent="0.2">
      <c r="A29" s="27" t="s">
        <v>659</v>
      </c>
      <c r="B29" s="25" t="s">
        <v>377</v>
      </c>
      <c r="C29" s="25" t="s">
        <v>660</v>
      </c>
      <c r="D29" s="25" t="s">
        <v>567</v>
      </c>
      <c r="E29" s="26" t="s">
        <v>34</v>
      </c>
      <c r="F29" s="27" t="s">
        <v>1149</v>
      </c>
      <c r="G29" s="27" t="s">
        <v>551</v>
      </c>
      <c r="H29" s="27" t="s">
        <v>1150</v>
      </c>
      <c r="I29" s="27" t="s">
        <v>551</v>
      </c>
      <c r="J29" s="27" t="s">
        <v>1151</v>
      </c>
      <c r="K29" s="27" t="s">
        <v>551</v>
      </c>
      <c r="L29" s="28">
        <v>16964.195039999999</v>
      </c>
      <c r="M29" s="27" t="s">
        <v>2318</v>
      </c>
      <c r="N29" s="28">
        <v>1287797.6375674</v>
      </c>
      <c r="O29" s="27" t="s">
        <v>2319</v>
      </c>
    </row>
    <row r="30" spans="1:15" ht="24" customHeight="1" x14ac:dyDescent="0.2">
      <c r="A30" s="27" t="s">
        <v>621</v>
      </c>
      <c r="B30" s="25" t="s">
        <v>382</v>
      </c>
      <c r="C30" s="25" t="s">
        <v>622</v>
      </c>
      <c r="D30" s="25" t="s">
        <v>561</v>
      </c>
      <c r="E30" s="26" t="s">
        <v>23</v>
      </c>
      <c r="F30" s="27" t="s">
        <v>2193</v>
      </c>
      <c r="G30" s="27" t="s">
        <v>551</v>
      </c>
      <c r="H30" s="27" t="s">
        <v>1134</v>
      </c>
      <c r="I30" s="27" t="s">
        <v>551</v>
      </c>
      <c r="J30" s="27" t="s">
        <v>2194</v>
      </c>
      <c r="K30" s="27" t="s">
        <v>551</v>
      </c>
      <c r="L30" s="28">
        <v>16823.870800000001</v>
      </c>
      <c r="M30" s="27" t="s">
        <v>2192</v>
      </c>
      <c r="N30" s="28">
        <v>1304621.5083673999</v>
      </c>
      <c r="O30" s="27" t="s">
        <v>2320</v>
      </c>
    </row>
    <row r="31" spans="1:15" ht="24" customHeight="1" x14ac:dyDescent="0.2">
      <c r="A31" s="27" t="s">
        <v>679</v>
      </c>
      <c r="B31" s="25" t="s">
        <v>377</v>
      </c>
      <c r="C31" s="25" t="s">
        <v>680</v>
      </c>
      <c r="D31" s="25" t="s">
        <v>567</v>
      </c>
      <c r="E31" s="26" t="s">
        <v>75</v>
      </c>
      <c r="F31" s="27" t="s">
        <v>1152</v>
      </c>
      <c r="G31" s="27" t="s">
        <v>551</v>
      </c>
      <c r="H31" s="27" t="s">
        <v>1153</v>
      </c>
      <c r="I31" s="27" t="s">
        <v>551</v>
      </c>
      <c r="J31" s="27" t="s">
        <v>1154</v>
      </c>
      <c r="K31" s="27" t="s">
        <v>551</v>
      </c>
      <c r="L31" s="28">
        <v>16594.048900000002</v>
      </c>
      <c r="M31" s="27" t="s">
        <v>2195</v>
      </c>
      <c r="N31" s="28">
        <v>1321215.5572674</v>
      </c>
      <c r="O31" s="27" t="s">
        <v>2321</v>
      </c>
    </row>
    <row r="32" spans="1:15" ht="24" customHeight="1" x14ac:dyDescent="0.2">
      <c r="A32" s="27" t="s">
        <v>681</v>
      </c>
      <c r="B32" s="25" t="s">
        <v>377</v>
      </c>
      <c r="C32" s="25" t="s">
        <v>682</v>
      </c>
      <c r="D32" s="25" t="s">
        <v>567</v>
      </c>
      <c r="E32" s="26" t="s">
        <v>10</v>
      </c>
      <c r="F32" s="27" t="s">
        <v>1155</v>
      </c>
      <c r="G32" s="27" t="s">
        <v>551</v>
      </c>
      <c r="H32" s="27" t="s">
        <v>1156</v>
      </c>
      <c r="I32" s="27" t="s">
        <v>551</v>
      </c>
      <c r="J32" s="27" t="s">
        <v>1157</v>
      </c>
      <c r="K32" s="27" t="s">
        <v>551</v>
      </c>
      <c r="L32" s="28">
        <v>15719.855468</v>
      </c>
      <c r="M32" s="27" t="s">
        <v>2196</v>
      </c>
      <c r="N32" s="28">
        <v>1336935.4127354</v>
      </c>
      <c r="O32" s="27" t="s">
        <v>2322</v>
      </c>
    </row>
    <row r="33" spans="1:15" ht="24" customHeight="1" x14ac:dyDescent="0.2">
      <c r="A33" s="27" t="s">
        <v>665</v>
      </c>
      <c r="B33" s="25" t="s">
        <v>377</v>
      </c>
      <c r="C33" s="25" t="s">
        <v>666</v>
      </c>
      <c r="D33" s="25" t="s">
        <v>567</v>
      </c>
      <c r="E33" s="26" t="s">
        <v>34</v>
      </c>
      <c r="F33" s="27" t="s">
        <v>1158</v>
      </c>
      <c r="G33" s="27" t="s">
        <v>551</v>
      </c>
      <c r="H33" s="27" t="s">
        <v>1159</v>
      </c>
      <c r="I33" s="27" t="s">
        <v>551</v>
      </c>
      <c r="J33" s="27" t="s">
        <v>1160</v>
      </c>
      <c r="K33" s="27" t="s">
        <v>551</v>
      </c>
      <c r="L33" s="28">
        <v>15385.449708</v>
      </c>
      <c r="M33" s="27" t="s">
        <v>2323</v>
      </c>
      <c r="N33" s="28">
        <v>1352320.8624434001</v>
      </c>
      <c r="O33" s="27" t="s">
        <v>2324</v>
      </c>
    </row>
    <row r="34" spans="1:15" ht="24" customHeight="1" x14ac:dyDescent="0.2">
      <c r="A34" s="27" t="s">
        <v>675</v>
      </c>
      <c r="B34" s="25" t="s">
        <v>377</v>
      </c>
      <c r="C34" s="25" t="s">
        <v>74</v>
      </c>
      <c r="D34" s="25" t="s">
        <v>567</v>
      </c>
      <c r="E34" s="26" t="s">
        <v>75</v>
      </c>
      <c r="F34" s="27" t="s">
        <v>1161</v>
      </c>
      <c r="G34" s="27" t="s">
        <v>551</v>
      </c>
      <c r="H34" s="27" t="s">
        <v>1162</v>
      </c>
      <c r="I34" s="27" t="s">
        <v>551</v>
      </c>
      <c r="J34" s="27" t="s">
        <v>1163</v>
      </c>
      <c r="K34" s="27" t="s">
        <v>551</v>
      </c>
      <c r="L34" s="28">
        <v>13600.72</v>
      </c>
      <c r="M34" s="27" t="s">
        <v>2325</v>
      </c>
      <c r="N34" s="28">
        <v>1365921.5824434001</v>
      </c>
      <c r="O34" s="27" t="s">
        <v>2326</v>
      </c>
    </row>
    <row r="35" spans="1:15" ht="24" customHeight="1" x14ac:dyDescent="0.2">
      <c r="A35" s="27" t="s">
        <v>673</v>
      </c>
      <c r="B35" s="25" t="s">
        <v>377</v>
      </c>
      <c r="C35" s="25" t="s">
        <v>674</v>
      </c>
      <c r="D35" s="25" t="s">
        <v>567</v>
      </c>
      <c r="E35" s="26" t="s">
        <v>70</v>
      </c>
      <c r="F35" s="27" t="s">
        <v>2147</v>
      </c>
      <c r="G35" s="27" t="s">
        <v>551</v>
      </c>
      <c r="H35" s="27" t="s">
        <v>1164</v>
      </c>
      <c r="I35" s="27" t="s">
        <v>551</v>
      </c>
      <c r="J35" s="27" t="s">
        <v>2148</v>
      </c>
      <c r="K35" s="27" t="s">
        <v>551</v>
      </c>
      <c r="L35" s="28">
        <v>10599.8678408</v>
      </c>
      <c r="M35" s="27" t="s">
        <v>2327</v>
      </c>
      <c r="N35" s="28">
        <v>1376521.4502842</v>
      </c>
      <c r="O35" s="27" t="s">
        <v>2328</v>
      </c>
    </row>
    <row r="36" spans="1:15" ht="36" customHeight="1" x14ac:dyDescent="0.2">
      <c r="A36" s="27" t="s">
        <v>720</v>
      </c>
      <c r="B36" s="25" t="s">
        <v>377</v>
      </c>
      <c r="C36" s="25" t="s">
        <v>721</v>
      </c>
      <c r="D36" s="25" t="s">
        <v>567</v>
      </c>
      <c r="E36" s="26" t="s">
        <v>10</v>
      </c>
      <c r="F36" s="27" t="s">
        <v>1165</v>
      </c>
      <c r="G36" s="27" t="s">
        <v>551</v>
      </c>
      <c r="H36" s="27" t="s">
        <v>1166</v>
      </c>
      <c r="I36" s="27" t="s">
        <v>551</v>
      </c>
      <c r="J36" s="27" t="s">
        <v>1167</v>
      </c>
      <c r="K36" s="27" t="s">
        <v>551</v>
      </c>
      <c r="L36" s="28">
        <v>8620.5512249999992</v>
      </c>
      <c r="M36" s="27" t="s">
        <v>2197</v>
      </c>
      <c r="N36" s="28">
        <v>1385142.0015092001</v>
      </c>
      <c r="O36" s="27" t="s">
        <v>2329</v>
      </c>
    </row>
    <row r="37" spans="1:15" ht="24" customHeight="1" x14ac:dyDescent="0.2">
      <c r="A37" s="27" t="s">
        <v>657</v>
      </c>
      <c r="B37" s="25" t="s">
        <v>377</v>
      </c>
      <c r="C37" s="25" t="s">
        <v>658</v>
      </c>
      <c r="D37" s="25" t="s">
        <v>567</v>
      </c>
      <c r="E37" s="26" t="s">
        <v>59</v>
      </c>
      <c r="F37" s="27" t="s">
        <v>1168</v>
      </c>
      <c r="G37" s="27" t="s">
        <v>551</v>
      </c>
      <c r="H37" s="27" t="s">
        <v>1169</v>
      </c>
      <c r="I37" s="27" t="s">
        <v>551</v>
      </c>
      <c r="J37" s="27" t="s">
        <v>1170</v>
      </c>
      <c r="K37" s="27" t="s">
        <v>551</v>
      </c>
      <c r="L37" s="28">
        <v>7969.29</v>
      </c>
      <c r="M37" s="27" t="s">
        <v>2198</v>
      </c>
      <c r="N37" s="28">
        <v>1393111.2915091999</v>
      </c>
      <c r="O37" s="27" t="s">
        <v>2330</v>
      </c>
    </row>
    <row r="38" spans="1:15" ht="24" customHeight="1" x14ac:dyDescent="0.2">
      <c r="A38" s="27" t="s">
        <v>730</v>
      </c>
      <c r="B38" s="25" t="s">
        <v>377</v>
      </c>
      <c r="C38" s="25" t="s">
        <v>731</v>
      </c>
      <c r="D38" s="25" t="s">
        <v>567</v>
      </c>
      <c r="E38" s="26" t="s">
        <v>10</v>
      </c>
      <c r="F38" s="27" t="s">
        <v>1172</v>
      </c>
      <c r="G38" s="27" t="s">
        <v>551</v>
      </c>
      <c r="H38" s="27" t="s">
        <v>1173</v>
      </c>
      <c r="I38" s="27" t="s">
        <v>551</v>
      </c>
      <c r="J38" s="27" t="s">
        <v>1174</v>
      </c>
      <c r="K38" s="27" t="s">
        <v>551</v>
      </c>
      <c r="L38" s="28">
        <v>7835</v>
      </c>
      <c r="M38" s="27" t="s">
        <v>1171</v>
      </c>
      <c r="N38" s="28">
        <v>1400946.2915091999</v>
      </c>
      <c r="O38" s="27" t="s">
        <v>2331</v>
      </c>
    </row>
    <row r="39" spans="1:15" ht="24" customHeight="1" x14ac:dyDescent="0.2">
      <c r="A39" s="27" t="s">
        <v>1065</v>
      </c>
      <c r="B39" s="25" t="s">
        <v>377</v>
      </c>
      <c r="C39" s="25" t="s">
        <v>1066</v>
      </c>
      <c r="D39" s="25" t="s">
        <v>567</v>
      </c>
      <c r="E39" s="26" t="s">
        <v>34</v>
      </c>
      <c r="F39" s="27" t="s">
        <v>1175</v>
      </c>
      <c r="G39" s="27" t="s">
        <v>551</v>
      </c>
      <c r="H39" s="27" t="s">
        <v>1176</v>
      </c>
      <c r="I39" s="27" t="s">
        <v>551</v>
      </c>
      <c r="J39" s="27" t="s">
        <v>1177</v>
      </c>
      <c r="K39" s="27" t="s">
        <v>551</v>
      </c>
      <c r="L39" s="28">
        <v>6706.7915430000003</v>
      </c>
      <c r="M39" s="27" t="s">
        <v>2199</v>
      </c>
      <c r="N39" s="28">
        <v>1407653.0830522</v>
      </c>
      <c r="O39" s="27" t="s">
        <v>2332</v>
      </c>
    </row>
    <row r="40" spans="1:15" ht="24" customHeight="1" x14ac:dyDescent="0.2">
      <c r="A40" s="27" t="s">
        <v>649</v>
      </c>
      <c r="B40" s="25" t="s">
        <v>377</v>
      </c>
      <c r="C40" s="25" t="s">
        <v>650</v>
      </c>
      <c r="D40" s="25" t="s">
        <v>567</v>
      </c>
      <c r="E40" s="26" t="s">
        <v>562</v>
      </c>
      <c r="F40" s="27" t="s">
        <v>1178</v>
      </c>
      <c r="G40" s="27" t="s">
        <v>551</v>
      </c>
      <c r="H40" s="27" t="s">
        <v>1179</v>
      </c>
      <c r="I40" s="27" t="s">
        <v>551</v>
      </c>
      <c r="J40" s="27" t="s">
        <v>1180</v>
      </c>
      <c r="K40" s="27" t="s">
        <v>551</v>
      </c>
      <c r="L40" s="28">
        <v>6184.7024959999999</v>
      </c>
      <c r="M40" s="27" t="s">
        <v>2200</v>
      </c>
      <c r="N40" s="28">
        <v>1413837.7855481999</v>
      </c>
      <c r="O40" s="27" t="s">
        <v>2333</v>
      </c>
    </row>
    <row r="41" spans="1:15" ht="24" customHeight="1" x14ac:dyDescent="0.2">
      <c r="A41" s="27" t="s">
        <v>639</v>
      </c>
      <c r="B41" s="25" t="s">
        <v>377</v>
      </c>
      <c r="C41" s="25" t="s">
        <v>640</v>
      </c>
      <c r="D41" s="25" t="s">
        <v>567</v>
      </c>
      <c r="E41" s="26" t="s">
        <v>562</v>
      </c>
      <c r="F41" s="27" t="s">
        <v>1181</v>
      </c>
      <c r="G41" s="27" t="s">
        <v>551</v>
      </c>
      <c r="H41" s="27" t="s">
        <v>1182</v>
      </c>
      <c r="I41" s="27" t="s">
        <v>551</v>
      </c>
      <c r="J41" s="27" t="s">
        <v>1183</v>
      </c>
      <c r="K41" s="27" t="s">
        <v>551</v>
      </c>
      <c r="L41" s="28">
        <v>5677.5442285999998</v>
      </c>
      <c r="M41" s="27" t="s">
        <v>2201</v>
      </c>
      <c r="N41" s="28">
        <v>1419515.3297768</v>
      </c>
      <c r="O41" s="27" t="s">
        <v>2334</v>
      </c>
    </row>
    <row r="42" spans="1:15" ht="24" customHeight="1" x14ac:dyDescent="0.2">
      <c r="A42" s="27" t="s">
        <v>641</v>
      </c>
      <c r="B42" s="25" t="s">
        <v>377</v>
      </c>
      <c r="C42" s="25" t="s">
        <v>642</v>
      </c>
      <c r="D42" s="25" t="s">
        <v>567</v>
      </c>
      <c r="E42" s="26" t="s">
        <v>562</v>
      </c>
      <c r="F42" s="27" t="s">
        <v>1184</v>
      </c>
      <c r="G42" s="27" t="s">
        <v>551</v>
      </c>
      <c r="H42" s="27" t="s">
        <v>1185</v>
      </c>
      <c r="I42" s="27" t="s">
        <v>551</v>
      </c>
      <c r="J42" s="27" t="s">
        <v>1186</v>
      </c>
      <c r="K42" s="27" t="s">
        <v>551</v>
      </c>
      <c r="L42" s="28">
        <v>5648.4949460999997</v>
      </c>
      <c r="M42" s="27" t="s">
        <v>2201</v>
      </c>
      <c r="N42" s="28">
        <v>1425163.8247229001</v>
      </c>
      <c r="O42" s="27" t="s">
        <v>2335</v>
      </c>
    </row>
    <row r="43" spans="1:15" ht="36" customHeight="1" x14ac:dyDescent="0.2">
      <c r="A43" s="27" t="s">
        <v>647</v>
      </c>
      <c r="B43" s="25" t="s">
        <v>377</v>
      </c>
      <c r="C43" s="25" t="s">
        <v>648</v>
      </c>
      <c r="D43" s="25" t="s">
        <v>567</v>
      </c>
      <c r="E43" s="26" t="s">
        <v>562</v>
      </c>
      <c r="F43" s="27" t="s">
        <v>1187</v>
      </c>
      <c r="G43" s="27" t="s">
        <v>551</v>
      </c>
      <c r="H43" s="27" t="s">
        <v>1188</v>
      </c>
      <c r="I43" s="27" t="s">
        <v>551</v>
      </c>
      <c r="J43" s="27" t="s">
        <v>1189</v>
      </c>
      <c r="K43" s="27" t="s">
        <v>551</v>
      </c>
      <c r="L43" s="28">
        <v>5234.4782415</v>
      </c>
      <c r="M43" s="27" t="s">
        <v>2202</v>
      </c>
      <c r="N43" s="28">
        <v>1430398.3029644</v>
      </c>
      <c r="O43" s="27" t="s">
        <v>2336</v>
      </c>
    </row>
    <row r="44" spans="1:15" ht="24" customHeight="1" x14ac:dyDescent="0.2">
      <c r="A44" s="27" t="s">
        <v>572</v>
      </c>
      <c r="B44" s="25" t="s">
        <v>377</v>
      </c>
      <c r="C44" s="25" t="s">
        <v>573</v>
      </c>
      <c r="D44" s="25" t="s">
        <v>567</v>
      </c>
      <c r="E44" s="26" t="s">
        <v>70</v>
      </c>
      <c r="F44" s="27" t="s">
        <v>2203</v>
      </c>
      <c r="G44" s="27" t="s">
        <v>551</v>
      </c>
      <c r="H44" s="27" t="s">
        <v>1190</v>
      </c>
      <c r="I44" s="27" t="s">
        <v>551</v>
      </c>
      <c r="J44" s="27" t="s">
        <v>2204</v>
      </c>
      <c r="K44" s="27" t="s">
        <v>551</v>
      </c>
      <c r="L44" s="28">
        <v>5189.7105590000001</v>
      </c>
      <c r="M44" s="27" t="s">
        <v>2202</v>
      </c>
      <c r="N44" s="28">
        <v>1435588.0135234001</v>
      </c>
      <c r="O44" s="27" t="s">
        <v>2337</v>
      </c>
    </row>
    <row r="45" spans="1:15" ht="36" customHeight="1" x14ac:dyDescent="0.2">
      <c r="A45" s="27" t="s">
        <v>929</v>
      </c>
      <c r="B45" s="25" t="s">
        <v>443</v>
      </c>
      <c r="C45" s="25" t="s">
        <v>930</v>
      </c>
      <c r="D45" s="25" t="s">
        <v>567</v>
      </c>
      <c r="E45" s="26" t="s">
        <v>10</v>
      </c>
      <c r="F45" s="27" t="s">
        <v>2205</v>
      </c>
      <c r="G45" s="27" t="s">
        <v>551</v>
      </c>
      <c r="H45" s="27" t="s">
        <v>1354</v>
      </c>
      <c r="I45" s="27" t="s">
        <v>551</v>
      </c>
      <c r="J45" s="27" t="s">
        <v>2206</v>
      </c>
      <c r="K45" s="27" t="s">
        <v>551</v>
      </c>
      <c r="L45" s="28">
        <v>4874.9615999999996</v>
      </c>
      <c r="M45" s="27" t="s">
        <v>2149</v>
      </c>
      <c r="N45" s="28">
        <v>1440462.9751234001</v>
      </c>
      <c r="O45" s="27" t="s">
        <v>2338</v>
      </c>
    </row>
    <row r="46" spans="1:15" ht="48" customHeight="1" x14ac:dyDescent="0.2">
      <c r="A46" s="27" t="s">
        <v>593</v>
      </c>
      <c r="B46" s="25" t="s">
        <v>377</v>
      </c>
      <c r="C46" s="25" t="s">
        <v>594</v>
      </c>
      <c r="D46" s="25" t="s">
        <v>567</v>
      </c>
      <c r="E46" s="26" t="s">
        <v>13</v>
      </c>
      <c r="F46" s="27" t="s">
        <v>1192</v>
      </c>
      <c r="G46" s="27" t="s">
        <v>551</v>
      </c>
      <c r="H46" s="27" t="s">
        <v>1193</v>
      </c>
      <c r="I46" s="27" t="s">
        <v>551</v>
      </c>
      <c r="J46" s="27" t="s">
        <v>1194</v>
      </c>
      <c r="K46" s="27" t="s">
        <v>551</v>
      </c>
      <c r="L46" s="28">
        <v>4836.8500000000004</v>
      </c>
      <c r="M46" s="27" t="s">
        <v>1191</v>
      </c>
      <c r="N46" s="28">
        <v>1445299.8251234</v>
      </c>
      <c r="O46" s="27" t="s">
        <v>2339</v>
      </c>
    </row>
    <row r="47" spans="1:15" ht="24" customHeight="1" x14ac:dyDescent="0.2">
      <c r="A47" s="27" t="s">
        <v>855</v>
      </c>
      <c r="B47" s="25" t="s">
        <v>382</v>
      </c>
      <c r="C47" s="25" t="s">
        <v>856</v>
      </c>
      <c r="D47" s="25" t="s">
        <v>561</v>
      </c>
      <c r="E47" s="26" t="s">
        <v>23</v>
      </c>
      <c r="F47" s="27" t="s">
        <v>2340</v>
      </c>
      <c r="G47" s="27" t="s">
        <v>551</v>
      </c>
      <c r="H47" s="27" t="s">
        <v>1195</v>
      </c>
      <c r="I47" s="27" t="s">
        <v>551</v>
      </c>
      <c r="J47" s="27" t="s">
        <v>2341</v>
      </c>
      <c r="K47" s="27" t="s">
        <v>551</v>
      </c>
      <c r="L47" s="28">
        <v>4497.4116666999998</v>
      </c>
      <c r="M47" s="27" t="s">
        <v>1196</v>
      </c>
      <c r="N47" s="28">
        <v>1449797.2367901001</v>
      </c>
      <c r="O47" s="27" t="s">
        <v>2342</v>
      </c>
    </row>
    <row r="48" spans="1:15" ht="36" customHeight="1" x14ac:dyDescent="0.2">
      <c r="A48" s="27" t="s">
        <v>643</v>
      </c>
      <c r="B48" s="25" t="s">
        <v>377</v>
      </c>
      <c r="C48" s="25" t="s">
        <v>644</v>
      </c>
      <c r="D48" s="25" t="s">
        <v>567</v>
      </c>
      <c r="E48" s="26" t="s">
        <v>562</v>
      </c>
      <c r="F48" s="27" t="s">
        <v>1197</v>
      </c>
      <c r="G48" s="27" t="s">
        <v>551</v>
      </c>
      <c r="H48" s="27" t="s">
        <v>1198</v>
      </c>
      <c r="I48" s="27" t="s">
        <v>551</v>
      </c>
      <c r="J48" s="27" t="s">
        <v>1199</v>
      </c>
      <c r="K48" s="27" t="s">
        <v>551</v>
      </c>
      <c r="L48" s="28">
        <v>4455.3352716999998</v>
      </c>
      <c r="M48" s="27" t="s">
        <v>1196</v>
      </c>
      <c r="N48" s="28">
        <v>1454252.5720617999</v>
      </c>
      <c r="O48" s="27" t="s">
        <v>2343</v>
      </c>
    </row>
    <row r="49" spans="1:15" ht="24" customHeight="1" x14ac:dyDescent="0.2">
      <c r="A49" s="27" t="s">
        <v>1019</v>
      </c>
      <c r="B49" s="25" t="s">
        <v>377</v>
      </c>
      <c r="C49" s="25" t="s">
        <v>1020</v>
      </c>
      <c r="D49" s="25" t="s">
        <v>567</v>
      </c>
      <c r="E49" s="26" t="s">
        <v>167</v>
      </c>
      <c r="F49" s="27" t="s">
        <v>1200</v>
      </c>
      <c r="G49" s="27" t="s">
        <v>551</v>
      </c>
      <c r="H49" s="27" t="s">
        <v>1201</v>
      </c>
      <c r="I49" s="27" t="s">
        <v>551</v>
      </c>
      <c r="J49" s="27" t="s">
        <v>1202</v>
      </c>
      <c r="K49" s="27" t="s">
        <v>551</v>
      </c>
      <c r="L49" s="28">
        <v>4237.8900000000003</v>
      </c>
      <c r="M49" s="27" t="s">
        <v>2150</v>
      </c>
      <c r="N49" s="28">
        <v>1458490.4620618001</v>
      </c>
      <c r="O49" s="27" t="s">
        <v>2344</v>
      </c>
    </row>
    <row r="50" spans="1:15" ht="24" customHeight="1" x14ac:dyDescent="0.2">
      <c r="A50" s="27" t="s">
        <v>710</v>
      </c>
      <c r="B50" s="25" t="s">
        <v>377</v>
      </c>
      <c r="C50" s="25" t="s">
        <v>711</v>
      </c>
      <c r="D50" s="25" t="s">
        <v>567</v>
      </c>
      <c r="E50" s="26" t="s">
        <v>167</v>
      </c>
      <c r="F50" s="27" t="s">
        <v>1203</v>
      </c>
      <c r="G50" s="27" t="s">
        <v>551</v>
      </c>
      <c r="H50" s="27" t="s">
        <v>1204</v>
      </c>
      <c r="I50" s="27" t="s">
        <v>551</v>
      </c>
      <c r="J50" s="27" t="s">
        <v>1205</v>
      </c>
      <c r="K50" s="27" t="s">
        <v>551</v>
      </c>
      <c r="L50" s="28">
        <v>4031.0828999999999</v>
      </c>
      <c r="M50" s="27" t="s">
        <v>1206</v>
      </c>
      <c r="N50" s="28">
        <v>1462521.5449618001</v>
      </c>
      <c r="O50" s="27" t="s">
        <v>2345</v>
      </c>
    </row>
    <row r="51" spans="1:15" ht="24" customHeight="1" x14ac:dyDescent="0.2">
      <c r="A51" s="27" t="s">
        <v>1089</v>
      </c>
      <c r="B51" s="25" t="s">
        <v>377</v>
      </c>
      <c r="C51" s="25" t="s">
        <v>1090</v>
      </c>
      <c r="D51" s="25" t="s">
        <v>567</v>
      </c>
      <c r="E51" s="26" t="s">
        <v>70</v>
      </c>
      <c r="F51" s="27" t="s">
        <v>1143</v>
      </c>
      <c r="G51" s="27" t="s">
        <v>551</v>
      </c>
      <c r="H51" s="27" t="s">
        <v>1207</v>
      </c>
      <c r="I51" s="27" t="s">
        <v>551</v>
      </c>
      <c r="J51" s="27" t="s">
        <v>1208</v>
      </c>
      <c r="K51" s="27" t="s">
        <v>551</v>
      </c>
      <c r="L51" s="28">
        <v>3878.6439999999998</v>
      </c>
      <c r="M51" s="27" t="s">
        <v>1209</v>
      </c>
      <c r="N51" s="28">
        <v>1466400.1889618</v>
      </c>
      <c r="O51" s="27" t="s">
        <v>2346</v>
      </c>
    </row>
    <row r="52" spans="1:15" ht="24" customHeight="1" x14ac:dyDescent="0.2">
      <c r="A52" s="27" t="s">
        <v>1221</v>
      </c>
      <c r="B52" s="25" t="s">
        <v>382</v>
      </c>
      <c r="C52" s="25" t="s">
        <v>823</v>
      </c>
      <c r="D52" s="25" t="s">
        <v>561</v>
      </c>
      <c r="E52" s="26" t="s">
        <v>23</v>
      </c>
      <c r="F52" s="27" t="s">
        <v>2347</v>
      </c>
      <c r="G52" s="27" t="s">
        <v>551</v>
      </c>
      <c r="H52" s="27" t="s">
        <v>1222</v>
      </c>
      <c r="I52" s="27" t="s">
        <v>551</v>
      </c>
      <c r="J52" s="27" t="s">
        <v>2348</v>
      </c>
      <c r="K52" s="27" t="s">
        <v>551</v>
      </c>
      <c r="L52" s="28">
        <v>3553.7967060000001</v>
      </c>
      <c r="M52" s="27" t="s">
        <v>2207</v>
      </c>
      <c r="N52" s="28">
        <v>1469953.9856678001</v>
      </c>
      <c r="O52" s="27" t="s">
        <v>2349</v>
      </c>
    </row>
    <row r="53" spans="1:15" ht="36" customHeight="1" x14ac:dyDescent="0.2">
      <c r="A53" s="27" t="s">
        <v>645</v>
      </c>
      <c r="B53" s="25" t="s">
        <v>377</v>
      </c>
      <c r="C53" s="25" t="s">
        <v>646</v>
      </c>
      <c r="D53" s="25" t="s">
        <v>567</v>
      </c>
      <c r="E53" s="26" t="s">
        <v>562</v>
      </c>
      <c r="F53" s="27" t="s">
        <v>1210</v>
      </c>
      <c r="G53" s="27" t="s">
        <v>551</v>
      </c>
      <c r="H53" s="27" t="s">
        <v>1211</v>
      </c>
      <c r="I53" s="27" t="s">
        <v>551</v>
      </c>
      <c r="J53" s="27" t="s">
        <v>1212</v>
      </c>
      <c r="K53" s="27" t="s">
        <v>551</v>
      </c>
      <c r="L53" s="28">
        <v>3499.5462212000002</v>
      </c>
      <c r="M53" s="27" t="s">
        <v>2207</v>
      </c>
      <c r="N53" s="28">
        <v>1473453.531889</v>
      </c>
      <c r="O53" s="27" t="s">
        <v>2350</v>
      </c>
    </row>
    <row r="54" spans="1:15" ht="48" customHeight="1" x14ac:dyDescent="0.2">
      <c r="A54" s="27" t="s">
        <v>574</v>
      </c>
      <c r="B54" s="25" t="s">
        <v>377</v>
      </c>
      <c r="C54" s="25" t="s">
        <v>575</v>
      </c>
      <c r="D54" s="25" t="s">
        <v>567</v>
      </c>
      <c r="E54" s="26" t="s">
        <v>10</v>
      </c>
      <c r="F54" s="27" t="s">
        <v>1213</v>
      </c>
      <c r="G54" s="27" t="s">
        <v>551</v>
      </c>
      <c r="H54" s="27" t="s">
        <v>1214</v>
      </c>
      <c r="I54" s="27" t="s">
        <v>551</v>
      </c>
      <c r="J54" s="27" t="s">
        <v>1215</v>
      </c>
      <c r="K54" s="27" t="s">
        <v>551</v>
      </c>
      <c r="L54" s="28">
        <v>3023.04</v>
      </c>
      <c r="M54" s="27" t="s">
        <v>1216</v>
      </c>
      <c r="N54" s="28">
        <v>1476476.571889</v>
      </c>
      <c r="O54" s="27" t="s">
        <v>2351</v>
      </c>
    </row>
    <row r="55" spans="1:15" ht="24" customHeight="1" x14ac:dyDescent="0.2">
      <c r="A55" s="27" t="s">
        <v>923</v>
      </c>
      <c r="B55" s="25" t="s">
        <v>377</v>
      </c>
      <c r="C55" s="25" t="s">
        <v>924</v>
      </c>
      <c r="D55" s="25" t="s">
        <v>567</v>
      </c>
      <c r="E55" s="26" t="s">
        <v>167</v>
      </c>
      <c r="F55" s="27" t="s">
        <v>1110</v>
      </c>
      <c r="G55" s="27" t="s">
        <v>551</v>
      </c>
      <c r="H55" s="27" t="s">
        <v>1217</v>
      </c>
      <c r="I55" s="27" t="s">
        <v>551</v>
      </c>
      <c r="J55" s="27" t="s">
        <v>1217</v>
      </c>
      <c r="K55" s="27" t="s">
        <v>551</v>
      </c>
      <c r="L55" s="28">
        <v>2952.18</v>
      </c>
      <c r="M55" s="27" t="s">
        <v>1216</v>
      </c>
      <c r="N55" s="28">
        <v>1479428.7518889999</v>
      </c>
      <c r="O55" s="27" t="s">
        <v>2352</v>
      </c>
    </row>
    <row r="56" spans="1:15" ht="24" customHeight="1" x14ac:dyDescent="0.2">
      <c r="A56" s="27" t="s">
        <v>585</v>
      </c>
      <c r="B56" s="25" t="s">
        <v>377</v>
      </c>
      <c r="C56" s="25" t="s">
        <v>586</v>
      </c>
      <c r="D56" s="25" t="s">
        <v>561</v>
      </c>
      <c r="E56" s="26" t="s">
        <v>562</v>
      </c>
      <c r="F56" s="27" t="s">
        <v>1218</v>
      </c>
      <c r="G56" s="27" t="s">
        <v>551</v>
      </c>
      <c r="H56" s="27" t="s">
        <v>1219</v>
      </c>
      <c r="I56" s="27" t="s">
        <v>551</v>
      </c>
      <c r="J56" s="27" t="s">
        <v>1220</v>
      </c>
      <c r="K56" s="27" t="s">
        <v>551</v>
      </c>
      <c r="L56" s="28">
        <v>2942.2116000000001</v>
      </c>
      <c r="M56" s="27" t="s">
        <v>1216</v>
      </c>
      <c r="N56" s="28">
        <v>1482370.963489</v>
      </c>
      <c r="O56" s="27" t="s">
        <v>2353</v>
      </c>
    </row>
    <row r="57" spans="1:15" ht="24" customHeight="1" x14ac:dyDescent="0.2">
      <c r="A57" s="27" t="s">
        <v>783</v>
      </c>
      <c r="B57" s="25" t="s">
        <v>435</v>
      </c>
      <c r="C57" s="25" t="s">
        <v>784</v>
      </c>
      <c r="D57" s="25" t="s">
        <v>561</v>
      </c>
      <c r="E57" s="26" t="s">
        <v>23</v>
      </c>
      <c r="F57" s="27" t="s">
        <v>1223</v>
      </c>
      <c r="G57" s="27" t="s">
        <v>551</v>
      </c>
      <c r="H57" s="27" t="s">
        <v>1224</v>
      </c>
      <c r="I57" s="27" t="s">
        <v>551</v>
      </c>
      <c r="J57" s="27" t="s">
        <v>1225</v>
      </c>
      <c r="K57" s="27" t="s">
        <v>551</v>
      </c>
      <c r="L57" s="28">
        <v>2652.0597440000001</v>
      </c>
      <c r="M57" s="27" t="s">
        <v>2208</v>
      </c>
      <c r="N57" s="28">
        <v>1485023.023233</v>
      </c>
      <c r="O57" s="27" t="s">
        <v>2354</v>
      </c>
    </row>
    <row r="58" spans="1:15" ht="24" customHeight="1" x14ac:dyDescent="0.2">
      <c r="A58" s="27" t="s">
        <v>779</v>
      </c>
      <c r="B58" s="25" t="s">
        <v>435</v>
      </c>
      <c r="C58" s="25" t="s">
        <v>780</v>
      </c>
      <c r="D58" s="25" t="s">
        <v>561</v>
      </c>
      <c r="E58" s="26" t="s">
        <v>23</v>
      </c>
      <c r="F58" s="27" t="s">
        <v>1227</v>
      </c>
      <c r="G58" s="27" t="s">
        <v>551</v>
      </c>
      <c r="H58" s="27" t="s">
        <v>1228</v>
      </c>
      <c r="I58" s="27" t="s">
        <v>551</v>
      </c>
      <c r="J58" s="27" t="s">
        <v>1229</v>
      </c>
      <c r="K58" s="27" t="s">
        <v>551</v>
      </c>
      <c r="L58" s="28">
        <v>2623.367088</v>
      </c>
      <c r="M58" s="27" t="s">
        <v>2208</v>
      </c>
      <c r="N58" s="28">
        <v>1487646.390321</v>
      </c>
      <c r="O58" s="27" t="s">
        <v>2355</v>
      </c>
    </row>
    <row r="59" spans="1:15" ht="48" customHeight="1" x14ac:dyDescent="0.2">
      <c r="A59" s="27" t="s">
        <v>1059</v>
      </c>
      <c r="B59" s="25" t="s">
        <v>377</v>
      </c>
      <c r="C59" s="25" t="s">
        <v>1060</v>
      </c>
      <c r="D59" s="25" t="s">
        <v>567</v>
      </c>
      <c r="E59" s="26" t="s">
        <v>75</v>
      </c>
      <c r="F59" s="27" t="s">
        <v>1230</v>
      </c>
      <c r="G59" s="27" t="s">
        <v>551</v>
      </c>
      <c r="H59" s="27" t="s">
        <v>1231</v>
      </c>
      <c r="I59" s="27" t="s">
        <v>551</v>
      </c>
      <c r="J59" s="27" t="s">
        <v>1232</v>
      </c>
      <c r="K59" s="27" t="s">
        <v>551</v>
      </c>
      <c r="L59" s="28">
        <v>2537.2997</v>
      </c>
      <c r="M59" s="27" t="s">
        <v>1226</v>
      </c>
      <c r="N59" s="28">
        <v>1490183.6900210001</v>
      </c>
      <c r="O59" s="27" t="s">
        <v>2356</v>
      </c>
    </row>
    <row r="60" spans="1:15" ht="24" customHeight="1" x14ac:dyDescent="0.2">
      <c r="A60" s="27" t="s">
        <v>934</v>
      </c>
      <c r="B60" s="25" t="s">
        <v>382</v>
      </c>
      <c r="C60" s="25" t="s">
        <v>935</v>
      </c>
      <c r="D60" s="25" t="s">
        <v>567</v>
      </c>
      <c r="E60" s="26" t="s">
        <v>151</v>
      </c>
      <c r="F60" s="27" t="s">
        <v>1110</v>
      </c>
      <c r="G60" s="27" t="s">
        <v>551</v>
      </c>
      <c r="H60" s="27" t="s">
        <v>1233</v>
      </c>
      <c r="I60" s="27" t="s">
        <v>551</v>
      </c>
      <c r="J60" s="27" t="s">
        <v>1233</v>
      </c>
      <c r="K60" s="27" t="s">
        <v>551</v>
      </c>
      <c r="L60" s="28">
        <v>2389.6</v>
      </c>
      <c r="M60" s="27" t="s">
        <v>1234</v>
      </c>
      <c r="N60" s="28">
        <v>1492573.290021</v>
      </c>
      <c r="O60" s="27" t="s">
        <v>2357</v>
      </c>
    </row>
    <row r="61" spans="1:15" ht="48" customHeight="1" x14ac:dyDescent="0.2">
      <c r="A61" s="27" t="s">
        <v>938</v>
      </c>
      <c r="B61" s="25" t="s">
        <v>377</v>
      </c>
      <c r="C61" s="25" t="s">
        <v>939</v>
      </c>
      <c r="D61" s="25" t="s">
        <v>567</v>
      </c>
      <c r="E61" s="26" t="s">
        <v>167</v>
      </c>
      <c r="F61" s="27" t="s">
        <v>1111</v>
      </c>
      <c r="G61" s="27" t="s">
        <v>551</v>
      </c>
      <c r="H61" s="27" t="s">
        <v>1235</v>
      </c>
      <c r="I61" s="27" t="s">
        <v>551</v>
      </c>
      <c r="J61" s="27" t="s">
        <v>1236</v>
      </c>
      <c r="K61" s="27" t="s">
        <v>551</v>
      </c>
      <c r="L61" s="28">
        <v>2367</v>
      </c>
      <c r="M61" s="27" t="s">
        <v>1234</v>
      </c>
      <c r="N61" s="28">
        <v>1494940.290021</v>
      </c>
      <c r="O61" s="27" t="s">
        <v>2358</v>
      </c>
    </row>
    <row r="62" spans="1:15" ht="24" customHeight="1" x14ac:dyDescent="0.2">
      <c r="A62" s="27" t="s">
        <v>589</v>
      </c>
      <c r="B62" s="25" t="s">
        <v>377</v>
      </c>
      <c r="C62" s="25" t="s">
        <v>590</v>
      </c>
      <c r="D62" s="25" t="s">
        <v>561</v>
      </c>
      <c r="E62" s="26" t="s">
        <v>562</v>
      </c>
      <c r="F62" s="27" t="s">
        <v>1237</v>
      </c>
      <c r="G62" s="27" t="s">
        <v>551</v>
      </c>
      <c r="H62" s="27" t="s">
        <v>1219</v>
      </c>
      <c r="I62" s="27" t="s">
        <v>551</v>
      </c>
      <c r="J62" s="27" t="s">
        <v>1238</v>
      </c>
      <c r="K62" s="27" t="s">
        <v>551</v>
      </c>
      <c r="L62" s="28">
        <v>2292.2238000000002</v>
      </c>
      <c r="M62" s="27" t="s">
        <v>1239</v>
      </c>
      <c r="N62" s="28">
        <v>1497232.513821</v>
      </c>
      <c r="O62" s="27" t="s">
        <v>2359</v>
      </c>
    </row>
    <row r="63" spans="1:15" ht="24" customHeight="1" x14ac:dyDescent="0.2">
      <c r="A63" s="27" t="s">
        <v>1007</v>
      </c>
      <c r="B63" s="25" t="s">
        <v>432</v>
      </c>
      <c r="C63" s="25" t="s">
        <v>1008</v>
      </c>
      <c r="D63" s="25" t="s">
        <v>567</v>
      </c>
      <c r="E63" s="26" t="s">
        <v>151</v>
      </c>
      <c r="F63" s="27" t="s">
        <v>1200</v>
      </c>
      <c r="G63" s="27" t="s">
        <v>551</v>
      </c>
      <c r="H63" s="27" t="s">
        <v>1240</v>
      </c>
      <c r="I63" s="27" t="s">
        <v>551</v>
      </c>
      <c r="J63" s="27" t="s">
        <v>1241</v>
      </c>
      <c r="K63" s="27" t="s">
        <v>551</v>
      </c>
      <c r="L63" s="28">
        <v>2280.12</v>
      </c>
      <c r="M63" s="27" t="s">
        <v>1239</v>
      </c>
      <c r="N63" s="28">
        <v>1499512.6338210001</v>
      </c>
      <c r="O63" s="27" t="s">
        <v>2360</v>
      </c>
    </row>
    <row r="64" spans="1:15" ht="36" customHeight="1" x14ac:dyDescent="0.2">
      <c r="A64" s="27" t="s">
        <v>839</v>
      </c>
      <c r="B64" s="25" t="s">
        <v>443</v>
      </c>
      <c r="C64" s="25" t="s">
        <v>169</v>
      </c>
      <c r="D64" s="25" t="s">
        <v>610</v>
      </c>
      <c r="E64" s="26" t="s">
        <v>170</v>
      </c>
      <c r="F64" s="27" t="s">
        <v>1242</v>
      </c>
      <c r="G64" s="27" t="s">
        <v>551</v>
      </c>
      <c r="H64" s="27" t="s">
        <v>1243</v>
      </c>
      <c r="I64" s="27" t="s">
        <v>551</v>
      </c>
      <c r="J64" s="27" t="s">
        <v>1244</v>
      </c>
      <c r="K64" s="27" t="s">
        <v>551</v>
      </c>
      <c r="L64" s="28">
        <v>2196.7660000000001</v>
      </c>
      <c r="M64" s="27" t="s">
        <v>1239</v>
      </c>
      <c r="N64" s="28">
        <v>1501709.3998209999</v>
      </c>
      <c r="O64" s="27" t="s">
        <v>2361</v>
      </c>
    </row>
    <row r="65" spans="1:15" ht="24" customHeight="1" x14ac:dyDescent="0.2">
      <c r="A65" s="27" t="s">
        <v>1057</v>
      </c>
      <c r="B65" s="25" t="s">
        <v>377</v>
      </c>
      <c r="C65" s="25" t="s">
        <v>1058</v>
      </c>
      <c r="D65" s="25" t="s">
        <v>567</v>
      </c>
      <c r="E65" s="26" t="s">
        <v>70</v>
      </c>
      <c r="F65" s="27" t="s">
        <v>2151</v>
      </c>
      <c r="G65" s="27" t="s">
        <v>551</v>
      </c>
      <c r="H65" s="27" t="s">
        <v>1321</v>
      </c>
      <c r="I65" s="27" t="s">
        <v>551</v>
      </c>
      <c r="J65" s="27" t="s">
        <v>2152</v>
      </c>
      <c r="K65" s="27" t="s">
        <v>551</v>
      </c>
      <c r="L65" s="28">
        <v>2189.8870400000001</v>
      </c>
      <c r="M65" s="27" t="s">
        <v>1239</v>
      </c>
      <c r="N65" s="28">
        <v>1503899.2868609999</v>
      </c>
      <c r="O65" s="27" t="s">
        <v>2362</v>
      </c>
    </row>
    <row r="66" spans="1:15" ht="24" customHeight="1" x14ac:dyDescent="0.2">
      <c r="A66" s="27" t="s">
        <v>734</v>
      </c>
      <c r="B66" s="25" t="s">
        <v>377</v>
      </c>
      <c r="C66" s="25" t="s">
        <v>735</v>
      </c>
      <c r="D66" s="25" t="s">
        <v>567</v>
      </c>
      <c r="E66" s="26" t="s">
        <v>10</v>
      </c>
      <c r="F66" s="27" t="s">
        <v>1245</v>
      </c>
      <c r="G66" s="27" t="s">
        <v>551</v>
      </c>
      <c r="H66" s="27" t="s">
        <v>1246</v>
      </c>
      <c r="I66" s="27" t="s">
        <v>551</v>
      </c>
      <c r="J66" s="27" t="s">
        <v>1247</v>
      </c>
      <c r="K66" s="27" t="s">
        <v>551</v>
      </c>
      <c r="L66" s="28">
        <v>2154.8267999999998</v>
      </c>
      <c r="M66" s="27" t="s">
        <v>1239</v>
      </c>
      <c r="N66" s="28">
        <v>1506054.113661</v>
      </c>
      <c r="O66" s="27" t="s">
        <v>2363</v>
      </c>
    </row>
    <row r="67" spans="1:15" ht="36" customHeight="1" x14ac:dyDescent="0.2">
      <c r="A67" s="31" t="s">
        <v>587</v>
      </c>
      <c r="B67" s="29" t="s">
        <v>377</v>
      </c>
      <c r="C67" s="29" t="s">
        <v>588</v>
      </c>
      <c r="D67" s="29" t="s">
        <v>561</v>
      </c>
      <c r="E67" s="30" t="s">
        <v>562</v>
      </c>
      <c r="F67" s="31" t="s">
        <v>1249</v>
      </c>
      <c r="G67" s="31" t="s">
        <v>551</v>
      </c>
      <c r="H67" s="31" t="s">
        <v>1117</v>
      </c>
      <c r="I67" s="31" t="s">
        <v>551</v>
      </c>
      <c r="J67" s="31" t="s">
        <v>1250</v>
      </c>
      <c r="K67" s="31" t="s">
        <v>551</v>
      </c>
      <c r="L67" s="32">
        <v>2117.4074999999998</v>
      </c>
      <c r="M67" s="31" t="s">
        <v>1248</v>
      </c>
      <c r="N67" s="32">
        <v>1508171.521161</v>
      </c>
      <c r="O67" s="31" t="s">
        <v>2364</v>
      </c>
    </row>
    <row r="68" spans="1:15" ht="24" customHeight="1" x14ac:dyDescent="0.2">
      <c r="A68" s="31" t="s">
        <v>633</v>
      </c>
      <c r="B68" s="29" t="s">
        <v>377</v>
      </c>
      <c r="C68" s="29" t="s">
        <v>634</v>
      </c>
      <c r="D68" s="29" t="s">
        <v>567</v>
      </c>
      <c r="E68" s="30" t="s">
        <v>562</v>
      </c>
      <c r="F68" s="31" t="s">
        <v>1251</v>
      </c>
      <c r="G68" s="31" t="s">
        <v>551</v>
      </c>
      <c r="H68" s="31" t="s">
        <v>1252</v>
      </c>
      <c r="I68" s="31" t="s">
        <v>551</v>
      </c>
      <c r="J68" s="31" t="s">
        <v>1253</v>
      </c>
      <c r="K68" s="31" t="s">
        <v>551</v>
      </c>
      <c r="L68" s="32">
        <v>2071.6210968999999</v>
      </c>
      <c r="M68" s="31" t="s">
        <v>1248</v>
      </c>
      <c r="N68" s="32">
        <v>1510243.1422579</v>
      </c>
      <c r="O68" s="31" t="s">
        <v>2365</v>
      </c>
    </row>
    <row r="69" spans="1:15" ht="24" customHeight="1" x14ac:dyDescent="0.2">
      <c r="A69" s="31" t="s">
        <v>1257</v>
      </c>
      <c r="B69" s="29" t="s">
        <v>382</v>
      </c>
      <c r="C69" s="29" t="s">
        <v>1258</v>
      </c>
      <c r="D69" s="29" t="s">
        <v>627</v>
      </c>
      <c r="E69" s="30" t="s">
        <v>23</v>
      </c>
      <c r="F69" s="31" t="s">
        <v>2366</v>
      </c>
      <c r="G69" s="31" t="s">
        <v>551</v>
      </c>
      <c r="H69" s="31" t="s">
        <v>1207</v>
      </c>
      <c r="I69" s="31" t="s">
        <v>551</v>
      </c>
      <c r="J69" s="31" t="s">
        <v>2367</v>
      </c>
      <c r="K69" s="31" t="s">
        <v>551</v>
      </c>
      <c r="L69" s="32">
        <v>2024.5445373</v>
      </c>
      <c r="M69" s="31" t="s">
        <v>1248</v>
      </c>
      <c r="N69" s="32">
        <v>1512267.6867952</v>
      </c>
      <c r="O69" s="31" t="s">
        <v>2368</v>
      </c>
    </row>
    <row r="70" spans="1:15" ht="24" customHeight="1" x14ac:dyDescent="0.2">
      <c r="A70" s="31" t="s">
        <v>840</v>
      </c>
      <c r="B70" s="29" t="s">
        <v>443</v>
      </c>
      <c r="C70" s="29" t="s">
        <v>841</v>
      </c>
      <c r="D70" s="29" t="s">
        <v>561</v>
      </c>
      <c r="E70" s="30" t="s">
        <v>23</v>
      </c>
      <c r="F70" s="31" t="s">
        <v>1254</v>
      </c>
      <c r="G70" s="31" t="s">
        <v>551</v>
      </c>
      <c r="H70" s="31" t="s">
        <v>1255</v>
      </c>
      <c r="I70" s="31" t="s">
        <v>551</v>
      </c>
      <c r="J70" s="31" t="s">
        <v>1256</v>
      </c>
      <c r="K70" s="31" t="s">
        <v>551</v>
      </c>
      <c r="L70" s="32">
        <v>1996.0930000000001</v>
      </c>
      <c r="M70" s="31" t="s">
        <v>1248</v>
      </c>
      <c r="N70" s="32">
        <v>1514263.7797952001</v>
      </c>
      <c r="O70" s="31" t="s">
        <v>2369</v>
      </c>
    </row>
    <row r="71" spans="1:15" ht="24" customHeight="1" x14ac:dyDescent="0.2">
      <c r="A71" s="31" t="s">
        <v>702</v>
      </c>
      <c r="B71" s="29" t="s">
        <v>377</v>
      </c>
      <c r="C71" s="29" t="s">
        <v>703</v>
      </c>
      <c r="D71" s="29" t="s">
        <v>567</v>
      </c>
      <c r="E71" s="30" t="s">
        <v>167</v>
      </c>
      <c r="F71" s="31" t="s">
        <v>1260</v>
      </c>
      <c r="G71" s="31" t="s">
        <v>551</v>
      </c>
      <c r="H71" s="31" t="s">
        <v>1261</v>
      </c>
      <c r="I71" s="31" t="s">
        <v>551</v>
      </c>
      <c r="J71" s="31" t="s">
        <v>1262</v>
      </c>
      <c r="K71" s="31" t="s">
        <v>551</v>
      </c>
      <c r="L71" s="32">
        <v>1759.4939999999999</v>
      </c>
      <c r="M71" s="31" t="s">
        <v>1259</v>
      </c>
      <c r="N71" s="32">
        <v>1516023.2737952</v>
      </c>
      <c r="O71" s="31" t="s">
        <v>2370</v>
      </c>
    </row>
    <row r="72" spans="1:15" ht="24" customHeight="1" x14ac:dyDescent="0.2">
      <c r="A72" s="31" t="s">
        <v>1067</v>
      </c>
      <c r="B72" s="29" t="s">
        <v>377</v>
      </c>
      <c r="C72" s="29" t="s">
        <v>1068</v>
      </c>
      <c r="D72" s="29" t="s">
        <v>567</v>
      </c>
      <c r="E72" s="30" t="s">
        <v>34</v>
      </c>
      <c r="F72" s="31" t="s">
        <v>1263</v>
      </c>
      <c r="G72" s="31" t="s">
        <v>551</v>
      </c>
      <c r="H72" s="31" t="s">
        <v>1264</v>
      </c>
      <c r="I72" s="31" t="s">
        <v>551</v>
      </c>
      <c r="J72" s="31" t="s">
        <v>1265</v>
      </c>
      <c r="K72" s="31" t="s">
        <v>551</v>
      </c>
      <c r="L72" s="32">
        <v>1745.4528</v>
      </c>
      <c r="M72" s="31" t="s">
        <v>1259</v>
      </c>
      <c r="N72" s="32">
        <v>1517768.7265951999</v>
      </c>
      <c r="O72" s="31" t="s">
        <v>2371</v>
      </c>
    </row>
    <row r="73" spans="1:15" ht="24" customHeight="1" x14ac:dyDescent="0.2">
      <c r="A73" s="31" t="s">
        <v>591</v>
      </c>
      <c r="B73" s="29" t="s">
        <v>377</v>
      </c>
      <c r="C73" s="29" t="s">
        <v>592</v>
      </c>
      <c r="D73" s="29" t="s">
        <v>561</v>
      </c>
      <c r="E73" s="30" t="s">
        <v>562</v>
      </c>
      <c r="F73" s="31" t="s">
        <v>1266</v>
      </c>
      <c r="G73" s="31" t="s">
        <v>551</v>
      </c>
      <c r="H73" s="31" t="s">
        <v>1117</v>
      </c>
      <c r="I73" s="31" t="s">
        <v>551</v>
      </c>
      <c r="J73" s="31" t="s">
        <v>1267</v>
      </c>
      <c r="K73" s="31" t="s">
        <v>551</v>
      </c>
      <c r="L73" s="32">
        <v>1671.8130000000001</v>
      </c>
      <c r="M73" s="31" t="s">
        <v>1259</v>
      </c>
      <c r="N73" s="32">
        <v>1519440.5395952</v>
      </c>
      <c r="O73" s="31" t="s">
        <v>2372</v>
      </c>
    </row>
    <row r="74" spans="1:15" ht="24" customHeight="1" x14ac:dyDescent="0.2">
      <c r="A74" s="31" t="s">
        <v>970</v>
      </c>
      <c r="B74" s="29" t="s">
        <v>377</v>
      </c>
      <c r="C74" s="29" t="s">
        <v>234</v>
      </c>
      <c r="D74" s="29" t="s">
        <v>567</v>
      </c>
      <c r="E74" s="30" t="s">
        <v>75</v>
      </c>
      <c r="F74" s="31" t="s">
        <v>1269</v>
      </c>
      <c r="G74" s="31" t="s">
        <v>551</v>
      </c>
      <c r="H74" s="31" t="s">
        <v>1270</v>
      </c>
      <c r="I74" s="31" t="s">
        <v>551</v>
      </c>
      <c r="J74" s="31" t="s">
        <v>1271</v>
      </c>
      <c r="K74" s="31" t="s">
        <v>551</v>
      </c>
      <c r="L74" s="32">
        <v>1666.4760000000001</v>
      </c>
      <c r="M74" s="31" t="s">
        <v>1259</v>
      </c>
      <c r="N74" s="32">
        <v>1521107.0155952</v>
      </c>
      <c r="O74" s="31" t="s">
        <v>2373</v>
      </c>
    </row>
    <row r="75" spans="1:15" ht="24" customHeight="1" x14ac:dyDescent="0.2">
      <c r="A75" s="31" t="s">
        <v>698</v>
      </c>
      <c r="B75" s="29" t="s">
        <v>377</v>
      </c>
      <c r="C75" s="29" t="s">
        <v>699</v>
      </c>
      <c r="D75" s="29" t="s">
        <v>567</v>
      </c>
      <c r="E75" s="30" t="s">
        <v>34</v>
      </c>
      <c r="F75" s="31" t="s">
        <v>1272</v>
      </c>
      <c r="G75" s="31" t="s">
        <v>551</v>
      </c>
      <c r="H75" s="31" t="s">
        <v>1273</v>
      </c>
      <c r="I75" s="31" t="s">
        <v>551</v>
      </c>
      <c r="J75" s="31" t="s">
        <v>1274</v>
      </c>
      <c r="K75" s="31" t="s">
        <v>551</v>
      </c>
      <c r="L75" s="32">
        <v>1657.4679612</v>
      </c>
      <c r="M75" s="31" t="s">
        <v>1268</v>
      </c>
      <c r="N75" s="32">
        <v>1522764.4835564001</v>
      </c>
      <c r="O75" s="31" t="s">
        <v>2374</v>
      </c>
    </row>
    <row r="76" spans="1:15" ht="24" customHeight="1" x14ac:dyDescent="0.2">
      <c r="A76" s="31" t="s">
        <v>837</v>
      </c>
      <c r="B76" s="29" t="s">
        <v>443</v>
      </c>
      <c r="C76" s="29" t="s">
        <v>838</v>
      </c>
      <c r="D76" s="29" t="s">
        <v>561</v>
      </c>
      <c r="E76" s="30" t="s">
        <v>23</v>
      </c>
      <c r="F76" s="31" t="s">
        <v>1254</v>
      </c>
      <c r="G76" s="31" t="s">
        <v>551</v>
      </c>
      <c r="H76" s="31" t="s">
        <v>1275</v>
      </c>
      <c r="I76" s="31" t="s">
        <v>551</v>
      </c>
      <c r="J76" s="31" t="s">
        <v>1276</v>
      </c>
      <c r="K76" s="31" t="s">
        <v>551</v>
      </c>
      <c r="L76" s="32">
        <v>1625.03</v>
      </c>
      <c r="M76" s="31" t="s">
        <v>1268</v>
      </c>
      <c r="N76" s="32">
        <v>1524389.5135564001</v>
      </c>
      <c r="O76" s="31" t="s">
        <v>2375</v>
      </c>
    </row>
    <row r="77" spans="1:15" ht="24" customHeight="1" x14ac:dyDescent="0.2">
      <c r="A77" s="31" t="s">
        <v>943</v>
      </c>
      <c r="B77" s="29" t="s">
        <v>448</v>
      </c>
      <c r="C77" s="29" t="s">
        <v>944</v>
      </c>
      <c r="D77" s="29" t="s">
        <v>567</v>
      </c>
      <c r="E77" s="30" t="s">
        <v>167</v>
      </c>
      <c r="F77" s="31" t="s">
        <v>1111</v>
      </c>
      <c r="G77" s="31" t="s">
        <v>551</v>
      </c>
      <c r="H77" s="31" t="s">
        <v>1277</v>
      </c>
      <c r="I77" s="31" t="s">
        <v>551</v>
      </c>
      <c r="J77" s="31" t="s">
        <v>1278</v>
      </c>
      <c r="K77" s="31" t="s">
        <v>551</v>
      </c>
      <c r="L77" s="32">
        <v>1493.34</v>
      </c>
      <c r="M77" s="31" t="s">
        <v>1279</v>
      </c>
      <c r="N77" s="32">
        <v>1525882.8535563999</v>
      </c>
      <c r="O77" s="31" t="s">
        <v>2376</v>
      </c>
    </row>
    <row r="78" spans="1:15" ht="24" customHeight="1" x14ac:dyDescent="0.2">
      <c r="A78" s="31" t="s">
        <v>1075</v>
      </c>
      <c r="B78" s="29" t="s">
        <v>377</v>
      </c>
      <c r="C78" s="29" t="s">
        <v>1076</v>
      </c>
      <c r="D78" s="29" t="s">
        <v>561</v>
      </c>
      <c r="E78" s="30" t="s">
        <v>562</v>
      </c>
      <c r="F78" s="31" t="s">
        <v>1280</v>
      </c>
      <c r="G78" s="31" t="s">
        <v>551</v>
      </c>
      <c r="H78" s="31" t="s">
        <v>1281</v>
      </c>
      <c r="I78" s="31" t="s">
        <v>551</v>
      </c>
      <c r="J78" s="31" t="s">
        <v>1282</v>
      </c>
      <c r="K78" s="31" t="s">
        <v>551</v>
      </c>
      <c r="L78" s="32">
        <v>1434.22866</v>
      </c>
      <c r="M78" s="31" t="s">
        <v>1279</v>
      </c>
      <c r="N78" s="32">
        <v>1527317.0822164</v>
      </c>
      <c r="O78" s="31" t="s">
        <v>2377</v>
      </c>
    </row>
    <row r="79" spans="1:15" ht="24" customHeight="1" x14ac:dyDescent="0.2">
      <c r="A79" s="31" t="s">
        <v>789</v>
      </c>
      <c r="B79" s="29" t="s">
        <v>435</v>
      </c>
      <c r="C79" s="29" t="s">
        <v>790</v>
      </c>
      <c r="D79" s="29" t="s">
        <v>567</v>
      </c>
      <c r="E79" s="30" t="s">
        <v>280</v>
      </c>
      <c r="F79" s="31" t="s">
        <v>1283</v>
      </c>
      <c r="G79" s="31" t="s">
        <v>551</v>
      </c>
      <c r="H79" s="31" t="s">
        <v>1284</v>
      </c>
      <c r="I79" s="31" t="s">
        <v>551</v>
      </c>
      <c r="J79" s="31" t="s">
        <v>1285</v>
      </c>
      <c r="K79" s="31" t="s">
        <v>551</v>
      </c>
      <c r="L79" s="32">
        <v>1428.7103999999999</v>
      </c>
      <c r="M79" s="31" t="s">
        <v>1279</v>
      </c>
      <c r="N79" s="32">
        <v>1528745.7926163999</v>
      </c>
      <c r="O79" s="31" t="s">
        <v>2378</v>
      </c>
    </row>
    <row r="80" spans="1:15" ht="24" customHeight="1" x14ac:dyDescent="0.2">
      <c r="A80" s="31" t="s">
        <v>774</v>
      </c>
      <c r="B80" s="29" t="s">
        <v>445</v>
      </c>
      <c r="C80" s="29" t="s">
        <v>775</v>
      </c>
      <c r="D80" s="29" t="s">
        <v>567</v>
      </c>
      <c r="E80" s="30" t="s">
        <v>151</v>
      </c>
      <c r="F80" s="31" t="s">
        <v>1146</v>
      </c>
      <c r="G80" s="31" t="s">
        <v>551</v>
      </c>
      <c r="H80" s="31" t="s">
        <v>1286</v>
      </c>
      <c r="I80" s="31" t="s">
        <v>551</v>
      </c>
      <c r="J80" s="31" t="s">
        <v>1287</v>
      </c>
      <c r="K80" s="31" t="s">
        <v>551</v>
      </c>
      <c r="L80" s="32">
        <v>1340.78</v>
      </c>
      <c r="M80" s="31" t="s">
        <v>1288</v>
      </c>
      <c r="N80" s="32">
        <v>1530086.5726164</v>
      </c>
      <c r="O80" s="31" t="s">
        <v>2379</v>
      </c>
    </row>
    <row r="81" spans="1:15" ht="24" customHeight="1" x14ac:dyDescent="0.2">
      <c r="A81" s="31" t="s">
        <v>890</v>
      </c>
      <c r="B81" s="29" t="s">
        <v>443</v>
      </c>
      <c r="C81" s="29" t="s">
        <v>891</v>
      </c>
      <c r="D81" s="29" t="s">
        <v>567</v>
      </c>
      <c r="E81" s="30" t="s">
        <v>151</v>
      </c>
      <c r="F81" s="31" t="s">
        <v>1213</v>
      </c>
      <c r="G81" s="31" t="s">
        <v>551</v>
      </c>
      <c r="H81" s="31" t="s">
        <v>1289</v>
      </c>
      <c r="I81" s="31" t="s">
        <v>551</v>
      </c>
      <c r="J81" s="31" t="s">
        <v>1290</v>
      </c>
      <c r="K81" s="31" t="s">
        <v>551</v>
      </c>
      <c r="L81" s="32">
        <v>1305.9000000000001</v>
      </c>
      <c r="M81" s="31" t="s">
        <v>1288</v>
      </c>
      <c r="N81" s="32">
        <v>1531392.4726164001</v>
      </c>
      <c r="O81" s="31" t="s">
        <v>2209</v>
      </c>
    </row>
    <row r="82" spans="1:15" ht="24" customHeight="1" x14ac:dyDescent="0.2">
      <c r="A82" s="31" t="s">
        <v>1291</v>
      </c>
      <c r="B82" s="29" t="s">
        <v>382</v>
      </c>
      <c r="C82" s="29" t="s">
        <v>1292</v>
      </c>
      <c r="D82" s="29" t="s">
        <v>561</v>
      </c>
      <c r="E82" s="30" t="s">
        <v>23</v>
      </c>
      <c r="F82" s="31" t="s">
        <v>1293</v>
      </c>
      <c r="G82" s="31" t="s">
        <v>551</v>
      </c>
      <c r="H82" s="31" t="s">
        <v>1294</v>
      </c>
      <c r="I82" s="31" t="s">
        <v>551</v>
      </c>
      <c r="J82" s="31" t="s">
        <v>1295</v>
      </c>
      <c r="K82" s="31" t="s">
        <v>551</v>
      </c>
      <c r="L82" s="32">
        <v>1282.4625814000001</v>
      </c>
      <c r="M82" s="31" t="s">
        <v>1288</v>
      </c>
      <c r="N82" s="32">
        <v>1532674.9351977999</v>
      </c>
      <c r="O82" s="31" t="s">
        <v>2210</v>
      </c>
    </row>
    <row r="83" spans="1:15" ht="24" customHeight="1" x14ac:dyDescent="0.2">
      <c r="A83" s="31" t="s">
        <v>969</v>
      </c>
      <c r="B83" s="29" t="s">
        <v>377</v>
      </c>
      <c r="C83" s="29" t="s">
        <v>232</v>
      </c>
      <c r="D83" s="29" t="s">
        <v>567</v>
      </c>
      <c r="E83" s="30" t="s">
        <v>75</v>
      </c>
      <c r="F83" s="31" t="s">
        <v>1297</v>
      </c>
      <c r="G83" s="31" t="s">
        <v>551</v>
      </c>
      <c r="H83" s="31" t="s">
        <v>1298</v>
      </c>
      <c r="I83" s="31" t="s">
        <v>551</v>
      </c>
      <c r="J83" s="31" t="s">
        <v>1299</v>
      </c>
      <c r="K83" s="31" t="s">
        <v>551</v>
      </c>
      <c r="L83" s="32">
        <v>1166.8800000000001</v>
      </c>
      <c r="M83" s="31" t="s">
        <v>1300</v>
      </c>
      <c r="N83" s="32">
        <v>1533841.8151978001</v>
      </c>
      <c r="O83" s="31" t="s">
        <v>2211</v>
      </c>
    </row>
    <row r="84" spans="1:15" ht="24" customHeight="1" x14ac:dyDescent="0.2">
      <c r="A84" s="31" t="s">
        <v>565</v>
      </c>
      <c r="B84" s="29" t="s">
        <v>377</v>
      </c>
      <c r="C84" s="29" t="s">
        <v>566</v>
      </c>
      <c r="D84" s="29" t="s">
        <v>567</v>
      </c>
      <c r="E84" s="30" t="s">
        <v>70</v>
      </c>
      <c r="F84" s="31" t="s">
        <v>2380</v>
      </c>
      <c r="G84" s="31" t="s">
        <v>551</v>
      </c>
      <c r="H84" s="31" t="s">
        <v>1296</v>
      </c>
      <c r="I84" s="31" t="s">
        <v>551</v>
      </c>
      <c r="J84" s="31" t="s">
        <v>2381</v>
      </c>
      <c r="K84" s="31" t="s">
        <v>551</v>
      </c>
      <c r="L84" s="32">
        <v>1140.383975</v>
      </c>
      <c r="M84" s="31" t="s">
        <v>1300</v>
      </c>
      <c r="N84" s="32">
        <v>1534982.1991727999</v>
      </c>
      <c r="O84" s="31" t="s">
        <v>2382</v>
      </c>
    </row>
    <row r="85" spans="1:15" ht="24" customHeight="1" x14ac:dyDescent="0.2">
      <c r="A85" s="31" t="s">
        <v>637</v>
      </c>
      <c r="B85" s="29" t="s">
        <v>377</v>
      </c>
      <c r="C85" s="29" t="s">
        <v>638</v>
      </c>
      <c r="D85" s="29" t="s">
        <v>567</v>
      </c>
      <c r="E85" s="30" t="s">
        <v>562</v>
      </c>
      <c r="F85" s="31" t="s">
        <v>1301</v>
      </c>
      <c r="G85" s="31" t="s">
        <v>551</v>
      </c>
      <c r="H85" s="31" t="s">
        <v>1302</v>
      </c>
      <c r="I85" s="31" t="s">
        <v>551</v>
      </c>
      <c r="J85" s="31" t="s">
        <v>1303</v>
      </c>
      <c r="K85" s="31" t="s">
        <v>551</v>
      </c>
      <c r="L85" s="32">
        <v>1125.6280200000001</v>
      </c>
      <c r="M85" s="31" t="s">
        <v>1300</v>
      </c>
      <c r="N85" s="32">
        <v>1536107.8271927999</v>
      </c>
      <c r="O85" s="31" t="s">
        <v>2383</v>
      </c>
    </row>
    <row r="86" spans="1:15" ht="24" customHeight="1" x14ac:dyDescent="0.2">
      <c r="A86" s="31" t="s">
        <v>738</v>
      </c>
      <c r="B86" s="29" t="s">
        <v>377</v>
      </c>
      <c r="C86" s="29" t="s">
        <v>739</v>
      </c>
      <c r="D86" s="29" t="s">
        <v>567</v>
      </c>
      <c r="E86" s="30" t="s">
        <v>10</v>
      </c>
      <c r="F86" s="31" t="s">
        <v>1192</v>
      </c>
      <c r="G86" s="31" t="s">
        <v>551</v>
      </c>
      <c r="H86" s="31" t="s">
        <v>1304</v>
      </c>
      <c r="I86" s="31" t="s">
        <v>551</v>
      </c>
      <c r="J86" s="31" t="s">
        <v>1305</v>
      </c>
      <c r="K86" s="31" t="s">
        <v>551</v>
      </c>
      <c r="L86" s="32">
        <v>1122.45</v>
      </c>
      <c r="M86" s="31" t="s">
        <v>1300</v>
      </c>
      <c r="N86" s="32">
        <v>1537230.2771928001</v>
      </c>
      <c r="O86" s="31" t="s">
        <v>2384</v>
      </c>
    </row>
    <row r="87" spans="1:15" ht="24" customHeight="1" x14ac:dyDescent="0.2">
      <c r="A87" s="31" t="s">
        <v>1306</v>
      </c>
      <c r="B87" s="29" t="s">
        <v>518</v>
      </c>
      <c r="C87" s="29" t="s">
        <v>1307</v>
      </c>
      <c r="D87" s="29" t="s">
        <v>561</v>
      </c>
      <c r="E87" s="30" t="s">
        <v>23</v>
      </c>
      <c r="F87" s="31" t="s">
        <v>1308</v>
      </c>
      <c r="G87" s="31" t="s">
        <v>551</v>
      </c>
      <c r="H87" s="31" t="s">
        <v>1309</v>
      </c>
      <c r="I87" s="31" t="s">
        <v>551</v>
      </c>
      <c r="J87" s="31" t="s">
        <v>1310</v>
      </c>
      <c r="K87" s="31" t="s">
        <v>551</v>
      </c>
      <c r="L87" s="32">
        <v>1098.5104200000001</v>
      </c>
      <c r="M87" s="31" t="s">
        <v>1300</v>
      </c>
      <c r="N87" s="32">
        <v>1538328.7876128</v>
      </c>
      <c r="O87" s="31" t="s">
        <v>2385</v>
      </c>
    </row>
    <row r="88" spans="1:15" ht="24" customHeight="1" x14ac:dyDescent="0.2">
      <c r="A88" s="31" t="s">
        <v>1053</v>
      </c>
      <c r="B88" s="29" t="s">
        <v>518</v>
      </c>
      <c r="C88" s="29" t="s">
        <v>1054</v>
      </c>
      <c r="D88" s="29" t="s">
        <v>567</v>
      </c>
      <c r="E88" s="30" t="s">
        <v>10</v>
      </c>
      <c r="F88" s="31" t="s">
        <v>1311</v>
      </c>
      <c r="G88" s="31" t="s">
        <v>551</v>
      </c>
      <c r="H88" s="31" t="s">
        <v>1312</v>
      </c>
      <c r="I88" s="31" t="s">
        <v>551</v>
      </c>
      <c r="J88" s="31" t="s">
        <v>1313</v>
      </c>
      <c r="K88" s="31" t="s">
        <v>551</v>
      </c>
      <c r="L88" s="32">
        <v>1084.1786549999999</v>
      </c>
      <c r="M88" s="31" t="s">
        <v>1300</v>
      </c>
      <c r="N88" s="32">
        <v>1539412.9662678</v>
      </c>
      <c r="O88" s="31" t="s">
        <v>2386</v>
      </c>
    </row>
    <row r="89" spans="1:15" ht="24" customHeight="1" x14ac:dyDescent="0.2">
      <c r="A89" s="31" t="s">
        <v>1077</v>
      </c>
      <c r="B89" s="29" t="s">
        <v>377</v>
      </c>
      <c r="C89" s="29" t="s">
        <v>1078</v>
      </c>
      <c r="D89" s="29" t="s">
        <v>561</v>
      </c>
      <c r="E89" s="30" t="s">
        <v>562</v>
      </c>
      <c r="F89" s="31" t="s">
        <v>1314</v>
      </c>
      <c r="G89" s="31" t="s">
        <v>551</v>
      </c>
      <c r="H89" s="31" t="s">
        <v>1117</v>
      </c>
      <c r="I89" s="31" t="s">
        <v>551</v>
      </c>
      <c r="J89" s="31" t="s">
        <v>1315</v>
      </c>
      <c r="K89" s="31" t="s">
        <v>551</v>
      </c>
      <c r="L89" s="32">
        <v>1024.92</v>
      </c>
      <c r="M89" s="31" t="s">
        <v>1316</v>
      </c>
      <c r="N89" s="32">
        <v>1540437.8862677999</v>
      </c>
      <c r="O89" s="31" t="s">
        <v>2387</v>
      </c>
    </row>
    <row r="90" spans="1:15" ht="24" customHeight="1" x14ac:dyDescent="0.2">
      <c r="A90" s="31" t="s">
        <v>447</v>
      </c>
      <c r="B90" s="29" t="s">
        <v>448</v>
      </c>
      <c r="C90" s="29" t="s">
        <v>166</v>
      </c>
      <c r="D90" s="29" t="s">
        <v>567</v>
      </c>
      <c r="E90" s="30" t="s">
        <v>167</v>
      </c>
      <c r="F90" s="31" t="s">
        <v>1110</v>
      </c>
      <c r="G90" s="31" t="s">
        <v>551</v>
      </c>
      <c r="H90" s="31" t="s">
        <v>1317</v>
      </c>
      <c r="I90" s="31" t="s">
        <v>551</v>
      </c>
      <c r="J90" s="31" t="s">
        <v>1317</v>
      </c>
      <c r="K90" s="31" t="s">
        <v>551</v>
      </c>
      <c r="L90" s="32">
        <v>999.6</v>
      </c>
      <c r="M90" s="31" t="s">
        <v>1316</v>
      </c>
      <c r="N90" s="32">
        <v>1541437.4862678</v>
      </c>
      <c r="O90" s="31" t="s">
        <v>2388</v>
      </c>
    </row>
    <row r="91" spans="1:15" ht="24" customHeight="1" x14ac:dyDescent="0.2">
      <c r="A91" s="31" t="s">
        <v>570</v>
      </c>
      <c r="B91" s="29" t="s">
        <v>377</v>
      </c>
      <c r="C91" s="29" t="s">
        <v>571</v>
      </c>
      <c r="D91" s="29" t="s">
        <v>567</v>
      </c>
      <c r="E91" s="30" t="s">
        <v>75</v>
      </c>
      <c r="F91" s="31" t="s">
        <v>1318</v>
      </c>
      <c r="G91" s="31" t="s">
        <v>551</v>
      </c>
      <c r="H91" s="31" t="s">
        <v>1319</v>
      </c>
      <c r="I91" s="31" t="s">
        <v>551</v>
      </c>
      <c r="J91" s="31" t="s">
        <v>1320</v>
      </c>
      <c r="K91" s="31" t="s">
        <v>551</v>
      </c>
      <c r="L91" s="32">
        <v>956.70046400000001</v>
      </c>
      <c r="M91" s="31" t="s">
        <v>1316</v>
      </c>
      <c r="N91" s="32">
        <v>1542394.1867318</v>
      </c>
      <c r="O91" s="31" t="s">
        <v>2389</v>
      </c>
    </row>
    <row r="92" spans="1:15" ht="24" customHeight="1" x14ac:dyDescent="0.2">
      <c r="A92" s="31" t="s">
        <v>869</v>
      </c>
      <c r="B92" s="29" t="s">
        <v>377</v>
      </c>
      <c r="C92" s="29" t="s">
        <v>870</v>
      </c>
      <c r="D92" s="29" t="s">
        <v>567</v>
      </c>
      <c r="E92" s="30" t="s">
        <v>75</v>
      </c>
      <c r="F92" s="31" t="s">
        <v>1322</v>
      </c>
      <c r="G92" s="31" t="s">
        <v>551</v>
      </c>
      <c r="H92" s="31" t="s">
        <v>1323</v>
      </c>
      <c r="I92" s="31" t="s">
        <v>551</v>
      </c>
      <c r="J92" s="31" t="s">
        <v>1324</v>
      </c>
      <c r="K92" s="31" t="s">
        <v>551</v>
      </c>
      <c r="L92" s="32">
        <v>945.82799999999997</v>
      </c>
      <c r="M92" s="31" t="s">
        <v>1316</v>
      </c>
      <c r="N92" s="32">
        <v>1543340.0147318</v>
      </c>
      <c r="O92" s="31" t="s">
        <v>2390</v>
      </c>
    </row>
    <row r="93" spans="1:15" ht="24" customHeight="1" x14ac:dyDescent="0.2">
      <c r="A93" s="31" t="s">
        <v>722</v>
      </c>
      <c r="B93" s="29" t="s">
        <v>377</v>
      </c>
      <c r="C93" s="29" t="s">
        <v>723</v>
      </c>
      <c r="D93" s="29" t="s">
        <v>567</v>
      </c>
      <c r="E93" s="30" t="s">
        <v>75</v>
      </c>
      <c r="F93" s="31" t="s">
        <v>1325</v>
      </c>
      <c r="G93" s="31" t="s">
        <v>551</v>
      </c>
      <c r="H93" s="31" t="s">
        <v>1326</v>
      </c>
      <c r="I93" s="31" t="s">
        <v>551</v>
      </c>
      <c r="J93" s="31" t="s">
        <v>1327</v>
      </c>
      <c r="K93" s="31" t="s">
        <v>551</v>
      </c>
      <c r="L93" s="32">
        <v>927.33299999999997</v>
      </c>
      <c r="M93" s="31" t="s">
        <v>1316</v>
      </c>
      <c r="N93" s="32">
        <v>1544267.3477318001</v>
      </c>
      <c r="O93" s="31" t="s">
        <v>2391</v>
      </c>
    </row>
    <row r="94" spans="1:15" ht="24" customHeight="1" x14ac:dyDescent="0.2">
      <c r="A94" s="31" t="s">
        <v>871</v>
      </c>
      <c r="B94" s="29" t="s">
        <v>377</v>
      </c>
      <c r="C94" s="29" t="s">
        <v>872</v>
      </c>
      <c r="D94" s="29" t="s">
        <v>567</v>
      </c>
      <c r="E94" s="30" t="s">
        <v>75</v>
      </c>
      <c r="F94" s="31" t="s">
        <v>1328</v>
      </c>
      <c r="G94" s="31" t="s">
        <v>551</v>
      </c>
      <c r="H94" s="31" t="s">
        <v>1329</v>
      </c>
      <c r="I94" s="31" t="s">
        <v>551</v>
      </c>
      <c r="J94" s="31" t="s">
        <v>1330</v>
      </c>
      <c r="K94" s="31" t="s">
        <v>551</v>
      </c>
      <c r="L94" s="32">
        <v>922.32</v>
      </c>
      <c r="M94" s="31" t="s">
        <v>1316</v>
      </c>
      <c r="N94" s="32">
        <v>1545189.6677317999</v>
      </c>
      <c r="O94" s="31" t="s">
        <v>2392</v>
      </c>
    </row>
    <row r="95" spans="1:15" ht="36" customHeight="1" x14ac:dyDescent="0.2">
      <c r="A95" s="31" t="s">
        <v>708</v>
      </c>
      <c r="B95" s="29" t="s">
        <v>377</v>
      </c>
      <c r="C95" s="29" t="s">
        <v>709</v>
      </c>
      <c r="D95" s="29" t="s">
        <v>567</v>
      </c>
      <c r="E95" s="30" t="s">
        <v>10</v>
      </c>
      <c r="F95" s="31" t="s">
        <v>1331</v>
      </c>
      <c r="G95" s="31" t="s">
        <v>551</v>
      </c>
      <c r="H95" s="31" t="s">
        <v>1332</v>
      </c>
      <c r="I95" s="31" t="s">
        <v>551</v>
      </c>
      <c r="J95" s="31" t="s">
        <v>1333</v>
      </c>
      <c r="K95" s="31" t="s">
        <v>551</v>
      </c>
      <c r="L95" s="32">
        <v>920.7</v>
      </c>
      <c r="M95" s="31" t="s">
        <v>1316</v>
      </c>
      <c r="N95" s="32">
        <v>1546110.3677318001</v>
      </c>
      <c r="O95" s="31" t="s">
        <v>2393</v>
      </c>
    </row>
    <row r="96" spans="1:15" ht="24" customHeight="1" x14ac:dyDescent="0.2">
      <c r="A96" s="31" t="s">
        <v>971</v>
      </c>
      <c r="B96" s="29" t="s">
        <v>377</v>
      </c>
      <c r="C96" s="29" t="s">
        <v>236</v>
      </c>
      <c r="D96" s="29" t="s">
        <v>567</v>
      </c>
      <c r="E96" s="30" t="s">
        <v>75</v>
      </c>
      <c r="F96" s="31" t="s">
        <v>1334</v>
      </c>
      <c r="G96" s="31" t="s">
        <v>551</v>
      </c>
      <c r="H96" s="31" t="s">
        <v>1335</v>
      </c>
      <c r="I96" s="31" t="s">
        <v>551</v>
      </c>
      <c r="J96" s="31" t="s">
        <v>1336</v>
      </c>
      <c r="K96" s="31" t="s">
        <v>551</v>
      </c>
      <c r="L96" s="32">
        <v>918</v>
      </c>
      <c r="M96" s="31" t="s">
        <v>1316</v>
      </c>
      <c r="N96" s="32">
        <v>1547028.3677318001</v>
      </c>
      <c r="O96" s="31" t="s">
        <v>2394</v>
      </c>
    </row>
    <row r="97" spans="1:15" ht="24" customHeight="1" x14ac:dyDescent="0.2">
      <c r="A97" s="31" t="s">
        <v>716</v>
      </c>
      <c r="B97" s="29" t="s">
        <v>377</v>
      </c>
      <c r="C97" s="29" t="s">
        <v>717</v>
      </c>
      <c r="D97" s="29" t="s">
        <v>567</v>
      </c>
      <c r="E97" s="30" t="s">
        <v>167</v>
      </c>
      <c r="F97" s="31" t="s">
        <v>1337</v>
      </c>
      <c r="G97" s="31" t="s">
        <v>551</v>
      </c>
      <c r="H97" s="31" t="s">
        <v>1338</v>
      </c>
      <c r="I97" s="31" t="s">
        <v>551</v>
      </c>
      <c r="J97" s="31" t="s">
        <v>1339</v>
      </c>
      <c r="K97" s="31" t="s">
        <v>551</v>
      </c>
      <c r="L97" s="32">
        <v>917.25840000000005</v>
      </c>
      <c r="M97" s="31" t="s">
        <v>1316</v>
      </c>
      <c r="N97" s="32">
        <v>1547945.6261318</v>
      </c>
      <c r="O97" s="31" t="s">
        <v>2395</v>
      </c>
    </row>
    <row r="98" spans="1:15" ht="24" customHeight="1" x14ac:dyDescent="0.2">
      <c r="A98" s="31" t="s">
        <v>1061</v>
      </c>
      <c r="B98" s="29" t="s">
        <v>377</v>
      </c>
      <c r="C98" s="29" t="s">
        <v>1062</v>
      </c>
      <c r="D98" s="29" t="s">
        <v>567</v>
      </c>
      <c r="E98" s="30" t="s">
        <v>10</v>
      </c>
      <c r="F98" s="31" t="s">
        <v>1340</v>
      </c>
      <c r="G98" s="31" t="s">
        <v>551</v>
      </c>
      <c r="H98" s="31" t="s">
        <v>1341</v>
      </c>
      <c r="I98" s="31" t="s">
        <v>551</v>
      </c>
      <c r="J98" s="31" t="s">
        <v>1342</v>
      </c>
      <c r="K98" s="31" t="s">
        <v>551</v>
      </c>
      <c r="L98" s="32">
        <v>906.66499999999996</v>
      </c>
      <c r="M98" s="31" t="s">
        <v>1316</v>
      </c>
      <c r="N98" s="32">
        <v>1548852.2911318</v>
      </c>
      <c r="O98" s="31" t="s">
        <v>2212</v>
      </c>
    </row>
    <row r="99" spans="1:15" ht="24" customHeight="1" x14ac:dyDescent="0.2">
      <c r="A99" s="31" t="s">
        <v>744</v>
      </c>
      <c r="B99" s="29" t="s">
        <v>377</v>
      </c>
      <c r="C99" s="29" t="s">
        <v>745</v>
      </c>
      <c r="D99" s="29" t="s">
        <v>567</v>
      </c>
      <c r="E99" s="30" t="s">
        <v>10</v>
      </c>
      <c r="F99" s="31" t="s">
        <v>1343</v>
      </c>
      <c r="G99" s="31" t="s">
        <v>551</v>
      </c>
      <c r="H99" s="31" t="s">
        <v>1344</v>
      </c>
      <c r="I99" s="31" t="s">
        <v>551</v>
      </c>
      <c r="J99" s="31" t="s">
        <v>1345</v>
      </c>
      <c r="K99" s="31" t="s">
        <v>551</v>
      </c>
      <c r="L99" s="32">
        <v>904.64</v>
      </c>
      <c r="M99" s="31" t="s">
        <v>1316</v>
      </c>
      <c r="N99" s="32">
        <v>1549756.9311317999</v>
      </c>
      <c r="O99" s="31" t="s">
        <v>2396</v>
      </c>
    </row>
    <row r="100" spans="1:15" ht="48" customHeight="1" x14ac:dyDescent="0.2">
      <c r="A100" s="31" t="s">
        <v>726</v>
      </c>
      <c r="B100" s="29" t="s">
        <v>377</v>
      </c>
      <c r="C100" s="29" t="s">
        <v>727</v>
      </c>
      <c r="D100" s="29" t="s">
        <v>567</v>
      </c>
      <c r="E100" s="30" t="s">
        <v>75</v>
      </c>
      <c r="F100" s="31" t="s">
        <v>1346</v>
      </c>
      <c r="G100" s="31" t="s">
        <v>551</v>
      </c>
      <c r="H100" s="31" t="s">
        <v>1347</v>
      </c>
      <c r="I100" s="31" t="s">
        <v>551</v>
      </c>
      <c r="J100" s="31" t="s">
        <v>1348</v>
      </c>
      <c r="K100" s="31" t="s">
        <v>551</v>
      </c>
      <c r="L100" s="32">
        <v>869.75909999999999</v>
      </c>
      <c r="M100" s="31" t="s">
        <v>1349</v>
      </c>
      <c r="N100" s="32">
        <v>1550626.6902318001</v>
      </c>
      <c r="O100" s="31" t="s">
        <v>2213</v>
      </c>
    </row>
    <row r="101" spans="1:15" ht="24" customHeight="1" x14ac:dyDescent="0.2">
      <c r="A101" s="31" t="s">
        <v>787</v>
      </c>
      <c r="B101" s="29" t="s">
        <v>435</v>
      </c>
      <c r="C101" s="29" t="s">
        <v>788</v>
      </c>
      <c r="D101" s="29" t="s">
        <v>567</v>
      </c>
      <c r="E101" s="30" t="s">
        <v>34</v>
      </c>
      <c r="F101" s="31" t="s">
        <v>1350</v>
      </c>
      <c r="G101" s="31" t="s">
        <v>551</v>
      </c>
      <c r="H101" s="31" t="s">
        <v>1351</v>
      </c>
      <c r="I101" s="31" t="s">
        <v>551</v>
      </c>
      <c r="J101" s="31" t="s">
        <v>1352</v>
      </c>
      <c r="K101" s="31" t="s">
        <v>551</v>
      </c>
      <c r="L101" s="32">
        <v>863.68089599999996</v>
      </c>
      <c r="M101" s="31" t="s">
        <v>1349</v>
      </c>
      <c r="N101" s="32">
        <v>1551490.3711278001</v>
      </c>
      <c r="O101" s="31" t="s">
        <v>2153</v>
      </c>
    </row>
    <row r="102" spans="1:15" ht="24" customHeight="1" x14ac:dyDescent="0.2">
      <c r="A102" s="31" t="s">
        <v>1083</v>
      </c>
      <c r="B102" s="29" t="s">
        <v>377</v>
      </c>
      <c r="C102" s="29" t="s">
        <v>1084</v>
      </c>
      <c r="D102" s="29" t="s">
        <v>567</v>
      </c>
      <c r="E102" s="30" t="s">
        <v>685</v>
      </c>
      <c r="F102" s="31" t="s">
        <v>1355</v>
      </c>
      <c r="G102" s="31" t="s">
        <v>551</v>
      </c>
      <c r="H102" s="31" t="s">
        <v>1356</v>
      </c>
      <c r="I102" s="31" t="s">
        <v>551</v>
      </c>
      <c r="J102" s="31" t="s">
        <v>1357</v>
      </c>
      <c r="K102" s="31" t="s">
        <v>551</v>
      </c>
      <c r="L102" s="32">
        <v>788.43430000000001</v>
      </c>
      <c r="M102" s="31" t="s">
        <v>1349</v>
      </c>
      <c r="N102" s="32">
        <v>1552278.8054277999</v>
      </c>
      <c r="O102" s="31" t="s">
        <v>2214</v>
      </c>
    </row>
    <row r="103" spans="1:15" ht="24" customHeight="1" x14ac:dyDescent="0.2">
      <c r="A103" s="31" t="s">
        <v>568</v>
      </c>
      <c r="B103" s="29" t="s">
        <v>377</v>
      </c>
      <c r="C103" s="29" t="s">
        <v>569</v>
      </c>
      <c r="D103" s="29" t="s">
        <v>567</v>
      </c>
      <c r="E103" s="30" t="s">
        <v>34</v>
      </c>
      <c r="F103" s="31" t="s">
        <v>2397</v>
      </c>
      <c r="G103" s="31" t="s">
        <v>551</v>
      </c>
      <c r="H103" s="31" t="s">
        <v>1353</v>
      </c>
      <c r="I103" s="31" t="s">
        <v>551</v>
      </c>
      <c r="J103" s="31" t="s">
        <v>2398</v>
      </c>
      <c r="K103" s="31" t="s">
        <v>551</v>
      </c>
      <c r="L103" s="32">
        <v>772.74294399999997</v>
      </c>
      <c r="M103" s="31" t="s">
        <v>1349</v>
      </c>
      <c r="N103" s="32">
        <v>1553051.5483718</v>
      </c>
      <c r="O103" s="31" t="s">
        <v>2399</v>
      </c>
    </row>
    <row r="104" spans="1:15" ht="24" customHeight="1" x14ac:dyDescent="0.2">
      <c r="A104" s="31" t="s">
        <v>763</v>
      </c>
      <c r="B104" s="29" t="s">
        <v>382</v>
      </c>
      <c r="C104" s="29" t="s">
        <v>764</v>
      </c>
      <c r="D104" s="29" t="s">
        <v>567</v>
      </c>
      <c r="E104" s="30" t="s">
        <v>34</v>
      </c>
      <c r="F104" s="31" t="s">
        <v>2215</v>
      </c>
      <c r="G104" s="31" t="s">
        <v>551</v>
      </c>
      <c r="H104" s="31" t="s">
        <v>1358</v>
      </c>
      <c r="I104" s="31" t="s">
        <v>551</v>
      </c>
      <c r="J104" s="31" t="s">
        <v>2216</v>
      </c>
      <c r="K104" s="31" t="s">
        <v>551</v>
      </c>
      <c r="L104" s="32">
        <v>747.7524449</v>
      </c>
      <c r="M104" s="31" t="s">
        <v>1349</v>
      </c>
      <c r="N104" s="32">
        <v>1553799.3008167001</v>
      </c>
      <c r="O104" s="31" t="s">
        <v>2400</v>
      </c>
    </row>
    <row r="105" spans="1:15" ht="36" customHeight="1" x14ac:dyDescent="0.2">
      <c r="A105" s="31" t="s">
        <v>608</v>
      </c>
      <c r="B105" s="29" t="s">
        <v>382</v>
      </c>
      <c r="C105" s="29" t="s">
        <v>609</v>
      </c>
      <c r="D105" s="29" t="s">
        <v>610</v>
      </c>
      <c r="E105" s="30" t="s">
        <v>20</v>
      </c>
      <c r="F105" s="31" t="s">
        <v>1192</v>
      </c>
      <c r="G105" s="31" t="s">
        <v>551</v>
      </c>
      <c r="H105" s="31" t="s">
        <v>1359</v>
      </c>
      <c r="I105" s="31" t="s">
        <v>551</v>
      </c>
      <c r="J105" s="31" t="s">
        <v>1360</v>
      </c>
      <c r="K105" s="31" t="s">
        <v>551</v>
      </c>
      <c r="L105" s="32">
        <v>735.05</v>
      </c>
      <c r="M105" s="31" t="s">
        <v>1349</v>
      </c>
      <c r="N105" s="32">
        <v>1554534.3508166999</v>
      </c>
      <c r="O105" s="31" t="s">
        <v>2401</v>
      </c>
    </row>
    <row r="106" spans="1:15" ht="36" customHeight="1" x14ac:dyDescent="0.2">
      <c r="A106" s="31" t="s">
        <v>1361</v>
      </c>
      <c r="B106" s="29" t="s">
        <v>382</v>
      </c>
      <c r="C106" s="29" t="s">
        <v>1362</v>
      </c>
      <c r="D106" s="29" t="s">
        <v>567</v>
      </c>
      <c r="E106" s="30" t="s">
        <v>552</v>
      </c>
      <c r="F106" s="31" t="s">
        <v>1363</v>
      </c>
      <c r="G106" s="31" t="s">
        <v>551</v>
      </c>
      <c r="H106" s="31" t="s">
        <v>1364</v>
      </c>
      <c r="I106" s="31" t="s">
        <v>551</v>
      </c>
      <c r="J106" s="31" t="s">
        <v>1365</v>
      </c>
      <c r="K106" s="31" t="s">
        <v>551</v>
      </c>
      <c r="L106" s="32">
        <v>715.97345370000005</v>
      </c>
      <c r="M106" s="31" t="s">
        <v>1349</v>
      </c>
      <c r="N106" s="32">
        <v>1555250.3242704</v>
      </c>
      <c r="O106" s="31" t="s">
        <v>2402</v>
      </c>
    </row>
    <row r="107" spans="1:15" ht="24" customHeight="1" x14ac:dyDescent="0.2">
      <c r="A107" s="31" t="s">
        <v>1368</v>
      </c>
      <c r="B107" s="29" t="s">
        <v>382</v>
      </c>
      <c r="C107" s="29" t="s">
        <v>1369</v>
      </c>
      <c r="D107" s="29" t="s">
        <v>567</v>
      </c>
      <c r="E107" s="30" t="s">
        <v>796</v>
      </c>
      <c r="F107" s="31" t="s">
        <v>1370</v>
      </c>
      <c r="G107" s="31" t="s">
        <v>551</v>
      </c>
      <c r="H107" s="31" t="s">
        <v>1371</v>
      </c>
      <c r="I107" s="31" t="s">
        <v>551</v>
      </c>
      <c r="J107" s="31" t="s">
        <v>1372</v>
      </c>
      <c r="K107" s="31" t="s">
        <v>551</v>
      </c>
      <c r="L107" s="32">
        <v>706.19435550000003</v>
      </c>
      <c r="M107" s="31" t="s">
        <v>1366</v>
      </c>
      <c r="N107" s="32">
        <v>1555956.5186258999</v>
      </c>
      <c r="O107" s="31" t="s">
        <v>2403</v>
      </c>
    </row>
    <row r="108" spans="1:15" ht="24" customHeight="1" x14ac:dyDescent="0.2">
      <c r="A108" s="31" t="s">
        <v>2265</v>
      </c>
      <c r="B108" s="29" t="s">
        <v>382</v>
      </c>
      <c r="C108" s="29" t="s">
        <v>2266</v>
      </c>
      <c r="D108" s="29" t="s">
        <v>561</v>
      </c>
      <c r="E108" s="30" t="s">
        <v>23</v>
      </c>
      <c r="F108" s="31" t="s">
        <v>2404</v>
      </c>
      <c r="G108" s="31" t="s">
        <v>551</v>
      </c>
      <c r="H108" s="31" t="s">
        <v>2405</v>
      </c>
      <c r="I108" s="31" t="s">
        <v>551</v>
      </c>
      <c r="J108" s="31" t="s">
        <v>2406</v>
      </c>
      <c r="K108" s="31" t="s">
        <v>551</v>
      </c>
      <c r="L108" s="32">
        <v>680.32</v>
      </c>
      <c r="M108" s="31" t="s">
        <v>1366</v>
      </c>
      <c r="N108" s="32">
        <v>1556636.8386259</v>
      </c>
      <c r="O108" s="31" t="s">
        <v>2407</v>
      </c>
    </row>
    <row r="109" spans="1:15" ht="24" customHeight="1" x14ac:dyDescent="0.2">
      <c r="A109" s="31" t="s">
        <v>1038</v>
      </c>
      <c r="B109" s="29" t="s">
        <v>377</v>
      </c>
      <c r="C109" s="29" t="s">
        <v>1039</v>
      </c>
      <c r="D109" s="29" t="s">
        <v>567</v>
      </c>
      <c r="E109" s="30" t="s">
        <v>259</v>
      </c>
      <c r="F109" s="31" t="s">
        <v>1200</v>
      </c>
      <c r="G109" s="31" t="s">
        <v>551</v>
      </c>
      <c r="H109" s="31" t="s">
        <v>1373</v>
      </c>
      <c r="I109" s="31" t="s">
        <v>551</v>
      </c>
      <c r="J109" s="31" t="s">
        <v>1374</v>
      </c>
      <c r="K109" s="31" t="s">
        <v>551</v>
      </c>
      <c r="L109" s="32">
        <v>674.61</v>
      </c>
      <c r="M109" s="31" t="s">
        <v>1366</v>
      </c>
      <c r="N109" s="32">
        <v>1557311.4486259001</v>
      </c>
      <c r="O109" s="31" t="s">
        <v>2408</v>
      </c>
    </row>
    <row r="110" spans="1:15" ht="24" customHeight="1" x14ac:dyDescent="0.2">
      <c r="A110" s="31" t="s">
        <v>1375</v>
      </c>
      <c r="B110" s="29" t="s">
        <v>382</v>
      </c>
      <c r="C110" s="29" t="s">
        <v>1376</v>
      </c>
      <c r="D110" s="29" t="s">
        <v>610</v>
      </c>
      <c r="E110" s="30" t="s">
        <v>151</v>
      </c>
      <c r="F110" s="31" t="s">
        <v>1377</v>
      </c>
      <c r="G110" s="31" t="s">
        <v>551</v>
      </c>
      <c r="H110" s="31" t="s">
        <v>1378</v>
      </c>
      <c r="I110" s="31" t="s">
        <v>551</v>
      </c>
      <c r="J110" s="31" t="s">
        <v>1379</v>
      </c>
      <c r="K110" s="31" t="s">
        <v>551</v>
      </c>
      <c r="L110" s="32">
        <v>653.80126370000005</v>
      </c>
      <c r="M110" s="31" t="s">
        <v>1366</v>
      </c>
      <c r="N110" s="32">
        <v>1557965.2498896001</v>
      </c>
      <c r="O110" s="31" t="s">
        <v>2409</v>
      </c>
    </row>
    <row r="111" spans="1:15" ht="24" customHeight="1" x14ac:dyDescent="0.2">
      <c r="A111" s="31" t="s">
        <v>1380</v>
      </c>
      <c r="B111" s="29" t="s">
        <v>382</v>
      </c>
      <c r="C111" s="29" t="s">
        <v>1381</v>
      </c>
      <c r="D111" s="29" t="s">
        <v>561</v>
      </c>
      <c r="E111" s="30" t="s">
        <v>23</v>
      </c>
      <c r="F111" s="31" t="s">
        <v>1382</v>
      </c>
      <c r="G111" s="31" t="s">
        <v>551</v>
      </c>
      <c r="H111" s="31" t="s">
        <v>1383</v>
      </c>
      <c r="I111" s="31" t="s">
        <v>551</v>
      </c>
      <c r="J111" s="31" t="s">
        <v>1384</v>
      </c>
      <c r="K111" s="31" t="s">
        <v>551</v>
      </c>
      <c r="L111" s="32">
        <v>638.71130400000004</v>
      </c>
      <c r="M111" s="31" t="s">
        <v>1366</v>
      </c>
      <c r="N111" s="32">
        <v>1558603.9611936</v>
      </c>
      <c r="O111" s="31" t="s">
        <v>2154</v>
      </c>
    </row>
    <row r="112" spans="1:15" ht="36" customHeight="1" x14ac:dyDescent="0.2">
      <c r="A112" s="31" t="s">
        <v>947</v>
      </c>
      <c r="B112" s="29" t="s">
        <v>435</v>
      </c>
      <c r="C112" s="29" t="s">
        <v>948</v>
      </c>
      <c r="D112" s="29" t="s">
        <v>567</v>
      </c>
      <c r="E112" s="30" t="s">
        <v>280</v>
      </c>
      <c r="F112" s="31" t="s">
        <v>1213</v>
      </c>
      <c r="G112" s="31" t="s">
        <v>551</v>
      </c>
      <c r="H112" s="31" t="s">
        <v>1385</v>
      </c>
      <c r="I112" s="31" t="s">
        <v>551</v>
      </c>
      <c r="J112" s="31" t="s">
        <v>1386</v>
      </c>
      <c r="K112" s="31" t="s">
        <v>551</v>
      </c>
      <c r="L112" s="32">
        <v>624</v>
      </c>
      <c r="M112" s="31" t="s">
        <v>1366</v>
      </c>
      <c r="N112" s="32">
        <v>1559227.9611936</v>
      </c>
      <c r="O112" s="31" t="s">
        <v>2155</v>
      </c>
    </row>
    <row r="113" spans="1:15" ht="36" customHeight="1" x14ac:dyDescent="0.2">
      <c r="A113" s="31" t="s">
        <v>1387</v>
      </c>
      <c r="B113" s="29" t="s">
        <v>382</v>
      </c>
      <c r="C113" s="29" t="s">
        <v>1388</v>
      </c>
      <c r="D113" s="29" t="s">
        <v>567</v>
      </c>
      <c r="E113" s="30" t="s">
        <v>552</v>
      </c>
      <c r="F113" s="31" t="s">
        <v>2218</v>
      </c>
      <c r="G113" s="31" t="s">
        <v>551</v>
      </c>
      <c r="H113" s="31" t="s">
        <v>1389</v>
      </c>
      <c r="I113" s="31" t="s">
        <v>551</v>
      </c>
      <c r="J113" s="31" t="s">
        <v>2219</v>
      </c>
      <c r="K113" s="31" t="s">
        <v>551</v>
      </c>
      <c r="L113" s="32">
        <v>618.35322729999996</v>
      </c>
      <c r="M113" s="31" t="s">
        <v>1366</v>
      </c>
      <c r="N113" s="32">
        <v>1559846.3144209001</v>
      </c>
      <c r="O113" s="31" t="s">
        <v>2217</v>
      </c>
    </row>
    <row r="114" spans="1:15" ht="24" customHeight="1" x14ac:dyDescent="0.2">
      <c r="A114" s="31" t="s">
        <v>753</v>
      </c>
      <c r="B114" s="29" t="s">
        <v>382</v>
      </c>
      <c r="C114" s="29" t="s">
        <v>754</v>
      </c>
      <c r="D114" s="29" t="s">
        <v>567</v>
      </c>
      <c r="E114" s="30" t="s">
        <v>170</v>
      </c>
      <c r="F114" s="31" t="s">
        <v>1390</v>
      </c>
      <c r="G114" s="31" t="s">
        <v>551</v>
      </c>
      <c r="H114" s="31" t="s">
        <v>1391</v>
      </c>
      <c r="I114" s="31" t="s">
        <v>551</v>
      </c>
      <c r="J114" s="31" t="s">
        <v>1392</v>
      </c>
      <c r="K114" s="31" t="s">
        <v>551</v>
      </c>
      <c r="L114" s="32">
        <v>609.89918680000005</v>
      </c>
      <c r="M114" s="31" t="s">
        <v>1366</v>
      </c>
      <c r="N114" s="32">
        <v>1560456.2136077001</v>
      </c>
      <c r="O114" s="31" t="s">
        <v>2410</v>
      </c>
    </row>
    <row r="115" spans="1:15" ht="24" customHeight="1" x14ac:dyDescent="0.2">
      <c r="A115" s="31" t="s">
        <v>1393</v>
      </c>
      <c r="B115" s="29" t="s">
        <v>382</v>
      </c>
      <c r="C115" s="29" t="s">
        <v>1394</v>
      </c>
      <c r="D115" s="29" t="s">
        <v>561</v>
      </c>
      <c r="E115" s="30" t="s">
        <v>23</v>
      </c>
      <c r="F115" s="31" t="s">
        <v>2220</v>
      </c>
      <c r="G115" s="31" t="s">
        <v>551</v>
      </c>
      <c r="H115" s="31" t="s">
        <v>1395</v>
      </c>
      <c r="I115" s="31" t="s">
        <v>551</v>
      </c>
      <c r="J115" s="31" t="s">
        <v>2221</v>
      </c>
      <c r="K115" s="31" t="s">
        <v>551</v>
      </c>
      <c r="L115" s="32">
        <v>600.56332789999999</v>
      </c>
      <c r="M115" s="31" t="s">
        <v>1366</v>
      </c>
      <c r="N115" s="32">
        <v>1561056.7769356</v>
      </c>
      <c r="O115" s="31" t="s">
        <v>2411</v>
      </c>
    </row>
    <row r="116" spans="1:15" ht="24" customHeight="1" x14ac:dyDescent="0.2">
      <c r="A116" s="31" t="s">
        <v>1073</v>
      </c>
      <c r="B116" s="29" t="s">
        <v>377</v>
      </c>
      <c r="C116" s="29" t="s">
        <v>1074</v>
      </c>
      <c r="D116" s="29" t="s">
        <v>567</v>
      </c>
      <c r="E116" s="30" t="s">
        <v>10</v>
      </c>
      <c r="F116" s="31" t="s">
        <v>1396</v>
      </c>
      <c r="G116" s="31" t="s">
        <v>551</v>
      </c>
      <c r="H116" s="31" t="s">
        <v>1397</v>
      </c>
      <c r="I116" s="31" t="s">
        <v>551</v>
      </c>
      <c r="J116" s="31" t="s">
        <v>1398</v>
      </c>
      <c r="K116" s="31" t="s">
        <v>551</v>
      </c>
      <c r="L116" s="32">
        <v>577.32000000000005</v>
      </c>
      <c r="M116" s="31" t="s">
        <v>1366</v>
      </c>
      <c r="N116" s="32">
        <v>1561634.0969356</v>
      </c>
      <c r="O116" s="31" t="s">
        <v>2412</v>
      </c>
    </row>
    <row r="117" spans="1:15" ht="24" customHeight="1" x14ac:dyDescent="0.2">
      <c r="A117" s="31" t="s">
        <v>1021</v>
      </c>
      <c r="B117" s="29" t="s">
        <v>377</v>
      </c>
      <c r="C117" s="29" t="s">
        <v>1022</v>
      </c>
      <c r="D117" s="29" t="s">
        <v>567</v>
      </c>
      <c r="E117" s="30" t="s">
        <v>562</v>
      </c>
      <c r="F117" s="31" t="s">
        <v>1200</v>
      </c>
      <c r="G117" s="31" t="s">
        <v>551</v>
      </c>
      <c r="H117" s="31" t="s">
        <v>1399</v>
      </c>
      <c r="I117" s="31" t="s">
        <v>551</v>
      </c>
      <c r="J117" s="31" t="s">
        <v>1400</v>
      </c>
      <c r="K117" s="31" t="s">
        <v>551</v>
      </c>
      <c r="L117" s="32">
        <v>568.32000000000005</v>
      </c>
      <c r="M117" s="31" t="s">
        <v>1366</v>
      </c>
      <c r="N117" s="32">
        <v>1562202.4169356001</v>
      </c>
      <c r="O117" s="31" t="s">
        <v>2413</v>
      </c>
    </row>
    <row r="118" spans="1:15" ht="24" customHeight="1" x14ac:dyDescent="0.2">
      <c r="A118" s="31" t="s">
        <v>983</v>
      </c>
      <c r="B118" s="29" t="s">
        <v>488</v>
      </c>
      <c r="C118" s="29" t="s">
        <v>984</v>
      </c>
      <c r="D118" s="29" t="s">
        <v>567</v>
      </c>
      <c r="E118" s="30" t="s">
        <v>151</v>
      </c>
      <c r="F118" s="31" t="s">
        <v>1401</v>
      </c>
      <c r="G118" s="31" t="s">
        <v>551</v>
      </c>
      <c r="H118" s="31" t="s">
        <v>1402</v>
      </c>
      <c r="I118" s="31" t="s">
        <v>551</v>
      </c>
      <c r="J118" s="31" t="s">
        <v>1403</v>
      </c>
      <c r="K118" s="31" t="s">
        <v>551</v>
      </c>
      <c r="L118" s="32">
        <v>548.72</v>
      </c>
      <c r="M118" s="31" t="s">
        <v>1404</v>
      </c>
      <c r="N118" s="32">
        <v>1562751.1369356001</v>
      </c>
      <c r="O118" s="31" t="s">
        <v>2414</v>
      </c>
    </row>
    <row r="119" spans="1:15" ht="24" customHeight="1" x14ac:dyDescent="0.2">
      <c r="A119" s="31" t="s">
        <v>718</v>
      </c>
      <c r="B119" s="29" t="s">
        <v>377</v>
      </c>
      <c r="C119" s="29" t="s">
        <v>719</v>
      </c>
      <c r="D119" s="29" t="s">
        <v>567</v>
      </c>
      <c r="E119" s="30" t="s">
        <v>167</v>
      </c>
      <c r="F119" s="31" t="s">
        <v>1337</v>
      </c>
      <c r="G119" s="31" t="s">
        <v>551</v>
      </c>
      <c r="H119" s="31" t="s">
        <v>1405</v>
      </c>
      <c r="I119" s="31" t="s">
        <v>551</v>
      </c>
      <c r="J119" s="31" t="s">
        <v>1406</v>
      </c>
      <c r="K119" s="31" t="s">
        <v>551</v>
      </c>
      <c r="L119" s="32">
        <v>541.65689999999995</v>
      </c>
      <c r="M119" s="31" t="s">
        <v>1404</v>
      </c>
      <c r="N119" s="32">
        <v>1563292.7938355999</v>
      </c>
      <c r="O119" s="31" t="s">
        <v>2415</v>
      </c>
    </row>
    <row r="120" spans="1:15" ht="24" customHeight="1" x14ac:dyDescent="0.2">
      <c r="A120" s="31" t="s">
        <v>968</v>
      </c>
      <c r="B120" s="29" t="s">
        <v>377</v>
      </c>
      <c r="C120" s="29" t="s">
        <v>230</v>
      </c>
      <c r="D120" s="29" t="s">
        <v>567</v>
      </c>
      <c r="E120" s="30" t="s">
        <v>75</v>
      </c>
      <c r="F120" s="31" t="s">
        <v>1407</v>
      </c>
      <c r="G120" s="31" t="s">
        <v>551</v>
      </c>
      <c r="H120" s="31" t="s">
        <v>1408</v>
      </c>
      <c r="I120" s="31" t="s">
        <v>551</v>
      </c>
      <c r="J120" s="31" t="s">
        <v>1409</v>
      </c>
      <c r="K120" s="31" t="s">
        <v>551</v>
      </c>
      <c r="L120" s="32">
        <v>520.20000000000005</v>
      </c>
      <c r="M120" s="31" t="s">
        <v>1404</v>
      </c>
      <c r="N120" s="32">
        <v>1563812.9938356001</v>
      </c>
      <c r="O120" s="31" t="s">
        <v>2416</v>
      </c>
    </row>
    <row r="121" spans="1:15" ht="24" customHeight="1" x14ac:dyDescent="0.2">
      <c r="A121" s="31" t="s">
        <v>2263</v>
      </c>
      <c r="B121" s="29" t="s">
        <v>382</v>
      </c>
      <c r="C121" s="29" t="s">
        <v>2264</v>
      </c>
      <c r="D121" s="29" t="s">
        <v>561</v>
      </c>
      <c r="E121" s="30" t="s">
        <v>23</v>
      </c>
      <c r="F121" s="31" t="s">
        <v>1958</v>
      </c>
      <c r="G121" s="31" t="s">
        <v>551</v>
      </c>
      <c r="H121" s="31" t="s">
        <v>1222</v>
      </c>
      <c r="I121" s="31" t="s">
        <v>551</v>
      </c>
      <c r="J121" s="31" t="s">
        <v>2417</v>
      </c>
      <c r="K121" s="31" t="s">
        <v>551</v>
      </c>
      <c r="L121" s="32">
        <v>502.8</v>
      </c>
      <c r="M121" s="31" t="s">
        <v>1404</v>
      </c>
      <c r="N121" s="32">
        <v>1564315.7938355999</v>
      </c>
      <c r="O121" s="31" t="s">
        <v>2418</v>
      </c>
    </row>
    <row r="122" spans="1:15" ht="24" customHeight="1" x14ac:dyDescent="0.2">
      <c r="A122" s="31" t="s">
        <v>683</v>
      </c>
      <c r="B122" s="29" t="s">
        <v>377</v>
      </c>
      <c r="C122" s="29" t="s">
        <v>684</v>
      </c>
      <c r="D122" s="29" t="s">
        <v>567</v>
      </c>
      <c r="E122" s="30" t="s">
        <v>685</v>
      </c>
      <c r="F122" s="31" t="s">
        <v>1410</v>
      </c>
      <c r="G122" s="31" t="s">
        <v>551</v>
      </c>
      <c r="H122" s="31" t="s">
        <v>1411</v>
      </c>
      <c r="I122" s="31" t="s">
        <v>551</v>
      </c>
      <c r="J122" s="31" t="s">
        <v>1412</v>
      </c>
      <c r="K122" s="31" t="s">
        <v>551</v>
      </c>
      <c r="L122" s="32">
        <v>497.6223</v>
      </c>
      <c r="M122" s="31" t="s">
        <v>1404</v>
      </c>
      <c r="N122" s="32">
        <v>1564813.4161356001</v>
      </c>
      <c r="O122" s="31" t="s">
        <v>2419</v>
      </c>
    </row>
    <row r="123" spans="1:15" ht="24" customHeight="1" x14ac:dyDescent="0.2">
      <c r="A123" s="31" t="s">
        <v>1423</v>
      </c>
      <c r="B123" s="29" t="s">
        <v>382</v>
      </c>
      <c r="C123" s="29" t="s">
        <v>1424</v>
      </c>
      <c r="D123" s="29" t="s">
        <v>1033</v>
      </c>
      <c r="E123" s="30" t="s">
        <v>23</v>
      </c>
      <c r="F123" s="31" t="s">
        <v>2366</v>
      </c>
      <c r="G123" s="31" t="s">
        <v>551</v>
      </c>
      <c r="H123" s="31" t="s">
        <v>1425</v>
      </c>
      <c r="I123" s="31" t="s">
        <v>551</v>
      </c>
      <c r="J123" s="31" t="s">
        <v>2420</v>
      </c>
      <c r="K123" s="31" t="s">
        <v>551</v>
      </c>
      <c r="L123" s="32">
        <v>484.0019011</v>
      </c>
      <c r="M123" s="31" t="s">
        <v>1404</v>
      </c>
      <c r="N123" s="32">
        <v>1565297.4180367</v>
      </c>
      <c r="O123" s="31" t="s">
        <v>2421</v>
      </c>
    </row>
    <row r="124" spans="1:15" ht="24" customHeight="1" x14ac:dyDescent="0.2">
      <c r="A124" s="31" t="s">
        <v>1824</v>
      </c>
      <c r="B124" s="29" t="s">
        <v>382</v>
      </c>
      <c r="C124" s="29" t="s">
        <v>1825</v>
      </c>
      <c r="D124" s="29" t="s">
        <v>561</v>
      </c>
      <c r="E124" s="30" t="s">
        <v>23</v>
      </c>
      <c r="F124" s="31" t="s">
        <v>2422</v>
      </c>
      <c r="G124" s="31" t="s">
        <v>551</v>
      </c>
      <c r="H124" s="31" t="s">
        <v>1826</v>
      </c>
      <c r="I124" s="31" t="s">
        <v>551</v>
      </c>
      <c r="J124" s="31" t="s">
        <v>2423</v>
      </c>
      <c r="K124" s="31" t="s">
        <v>551</v>
      </c>
      <c r="L124" s="32">
        <v>473.27034789999999</v>
      </c>
      <c r="M124" s="31" t="s">
        <v>1404</v>
      </c>
      <c r="N124" s="32">
        <v>1565770.6883846</v>
      </c>
      <c r="O124" s="31" t="s">
        <v>2222</v>
      </c>
    </row>
    <row r="125" spans="1:15" ht="24" customHeight="1" x14ac:dyDescent="0.2">
      <c r="A125" s="31" t="s">
        <v>2257</v>
      </c>
      <c r="B125" s="29" t="s">
        <v>382</v>
      </c>
      <c r="C125" s="29" t="s">
        <v>2258</v>
      </c>
      <c r="D125" s="29" t="s">
        <v>561</v>
      </c>
      <c r="E125" s="30" t="s">
        <v>23</v>
      </c>
      <c r="F125" s="31" t="s">
        <v>2424</v>
      </c>
      <c r="G125" s="31" t="s">
        <v>551</v>
      </c>
      <c r="H125" s="31" t="s">
        <v>2425</v>
      </c>
      <c r="I125" s="31" t="s">
        <v>551</v>
      </c>
      <c r="J125" s="31" t="s">
        <v>2426</v>
      </c>
      <c r="K125" s="31" t="s">
        <v>551</v>
      </c>
      <c r="L125" s="32">
        <v>471.05576100000002</v>
      </c>
      <c r="M125" s="31" t="s">
        <v>1404</v>
      </c>
      <c r="N125" s="32">
        <v>1566241.7441455999</v>
      </c>
      <c r="O125" s="31" t="s">
        <v>2223</v>
      </c>
    </row>
    <row r="126" spans="1:15" ht="24" customHeight="1" x14ac:dyDescent="0.2">
      <c r="A126" s="31" t="s">
        <v>2182</v>
      </c>
      <c r="B126" s="29" t="s">
        <v>377</v>
      </c>
      <c r="C126" s="29" t="s">
        <v>2183</v>
      </c>
      <c r="D126" s="29" t="s">
        <v>567</v>
      </c>
      <c r="E126" s="30" t="s">
        <v>75</v>
      </c>
      <c r="F126" s="31" t="s">
        <v>2224</v>
      </c>
      <c r="G126" s="31" t="s">
        <v>551</v>
      </c>
      <c r="H126" s="31" t="s">
        <v>2225</v>
      </c>
      <c r="I126" s="31" t="s">
        <v>551</v>
      </c>
      <c r="J126" s="31" t="s">
        <v>2226</v>
      </c>
      <c r="K126" s="31" t="s">
        <v>551</v>
      </c>
      <c r="L126" s="32">
        <v>470.89350000000002</v>
      </c>
      <c r="M126" s="31" t="s">
        <v>1404</v>
      </c>
      <c r="N126" s="32">
        <v>1566712.6376455999</v>
      </c>
      <c r="O126" s="31" t="s">
        <v>2227</v>
      </c>
    </row>
    <row r="127" spans="1:15" ht="24" customHeight="1" x14ac:dyDescent="0.2">
      <c r="A127" s="31" t="s">
        <v>1413</v>
      </c>
      <c r="B127" s="29" t="s">
        <v>382</v>
      </c>
      <c r="C127" s="29" t="s">
        <v>1414</v>
      </c>
      <c r="D127" s="29" t="s">
        <v>610</v>
      </c>
      <c r="E127" s="30" t="s">
        <v>151</v>
      </c>
      <c r="F127" s="31" t="s">
        <v>1415</v>
      </c>
      <c r="G127" s="31" t="s">
        <v>551</v>
      </c>
      <c r="H127" s="31" t="s">
        <v>1416</v>
      </c>
      <c r="I127" s="31" t="s">
        <v>551</v>
      </c>
      <c r="J127" s="31" t="s">
        <v>1417</v>
      </c>
      <c r="K127" s="31" t="s">
        <v>551</v>
      </c>
      <c r="L127" s="32">
        <v>465.63934230000001</v>
      </c>
      <c r="M127" s="31" t="s">
        <v>1404</v>
      </c>
      <c r="N127" s="32">
        <v>1567178.2769879</v>
      </c>
      <c r="O127" s="31" t="s">
        <v>2228</v>
      </c>
    </row>
    <row r="128" spans="1:15" ht="24" customHeight="1" x14ac:dyDescent="0.2">
      <c r="A128" s="31" t="s">
        <v>976</v>
      </c>
      <c r="B128" s="29" t="s">
        <v>377</v>
      </c>
      <c r="C128" s="29" t="s">
        <v>977</v>
      </c>
      <c r="D128" s="29" t="s">
        <v>567</v>
      </c>
      <c r="E128" s="30" t="s">
        <v>167</v>
      </c>
      <c r="F128" s="31" t="s">
        <v>1401</v>
      </c>
      <c r="G128" s="31" t="s">
        <v>551</v>
      </c>
      <c r="H128" s="31" t="s">
        <v>1418</v>
      </c>
      <c r="I128" s="31" t="s">
        <v>551</v>
      </c>
      <c r="J128" s="31" t="s">
        <v>1419</v>
      </c>
      <c r="K128" s="31" t="s">
        <v>551</v>
      </c>
      <c r="L128" s="32">
        <v>465.2</v>
      </c>
      <c r="M128" s="31" t="s">
        <v>1404</v>
      </c>
      <c r="N128" s="32">
        <v>1567643.4769879</v>
      </c>
      <c r="O128" s="31" t="s">
        <v>2229</v>
      </c>
    </row>
    <row r="129" spans="1:15" ht="24" customHeight="1" x14ac:dyDescent="0.2">
      <c r="A129" s="31" t="s">
        <v>945</v>
      </c>
      <c r="B129" s="29" t="s">
        <v>382</v>
      </c>
      <c r="C129" s="29" t="s">
        <v>946</v>
      </c>
      <c r="D129" s="29" t="s">
        <v>561</v>
      </c>
      <c r="E129" s="30" t="s">
        <v>23</v>
      </c>
      <c r="F129" s="31" t="s">
        <v>1420</v>
      </c>
      <c r="G129" s="31" t="s">
        <v>551</v>
      </c>
      <c r="H129" s="31" t="s">
        <v>1421</v>
      </c>
      <c r="I129" s="31" t="s">
        <v>551</v>
      </c>
      <c r="J129" s="31" t="s">
        <v>1422</v>
      </c>
      <c r="K129" s="31" t="s">
        <v>551</v>
      </c>
      <c r="L129" s="32">
        <v>462.30354799999998</v>
      </c>
      <c r="M129" s="31" t="s">
        <v>1404</v>
      </c>
      <c r="N129" s="32">
        <v>1568105.7805359</v>
      </c>
      <c r="O129" s="31" t="s">
        <v>2230</v>
      </c>
    </row>
    <row r="130" spans="1:15" ht="24" customHeight="1" x14ac:dyDescent="0.2">
      <c r="A130" s="31" t="s">
        <v>583</v>
      </c>
      <c r="B130" s="29" t="s">
        <v>377</v>
      </c>
      <c r="C130" s="29" t="s">
        <v>584</v>
      </c>
      <c r="D130" s="29" t="s">
        <v>561</v>
      </c>
      <c r="E130" s="30" t="s">
        <v>562</v>
      </c>
      <c r="F130" s="31" t="s">
        <v>1426</v>
      </c>
      <c r="G130" s="31" t="s">
        <v>551</v>
      </c>
      <c r="H130" s="31" t="s">
        <v>1117</v>
      </c>
      <c r="I130" s="31" t="s">
        <v>551</v>
      </c>
      <c r="J130" s="31" t="s">
        <v>1427</v>
      </c>
      <c r="K130" s="31" t="s">
        <v>551</v>
      </c>
      <c r="L130" s="32">
        <v>438.048</v>
      </c>
      <c r="M130" s="31" t="s">
        <v>1404</v>
      </c>
      <c r="N130" s="32">
        <v>1568543.8285359</v>
      </c>
      <c r="O130" s="31" t="s">
        <v>2231</v>
      </c>
    </row>
    <row r="131" spans="1:15" ht="24" customHeight="1" x14ac:dyDescent="0.2">
      <c r="A131" s="31" t="s">
        <v>611</v>
      </c>
      <c r="B131" s="29" t="s">
        <v>382</v>
      </c>
      <c r="C131" s="29" t="s">
        <v>612</v>
      </c>
      <c r="D131" s="29" t="s">
        <v>567</v>
      </c>
      <c r="E131" s="30" t="s">
        <v>20</v>
      </c>
      <c r="F131" s="31" t="s">
        <v>1192</v>
      </c>
      <c r="G131" s="31" t="s">
        <v>551</v>
      </c>
      <c r="H131" s="31" t="s">
        <v>1428</v>
      </c>
      <c r="I131" s="31" t="s">
        <v>551</v>
      </c>
      <c r="J131" s="31" t="s">
        <v>1429</v>
      </c>
      <c r="K131" s="31" t="s">
        <v>551</v>
      </c>
      <c r="L131" s="32">
        <v>424.7</v>
      </c>
      <c r="M131" s="31" t="s">
        <v>1404</v>
      </c>
      <c r="N131" s="32">
        <v>1568968.5285358999</v>
      </c>
      <c r="O131" s="31" t="s">
        <v>2232</v>
      </c>
    </row>
    <row r="132" spans="1:15" ht="36" customHeight="1" x14ac:dyDescent="0.2">
      <c r="A132" s="31" t="s">
        <v>458</v>
      </c>
      <c r="B132" s="29" t="s">
        <v>448</v>
      </c>
      <c r="C132" s="29" t="s">
        <v>188</v>
      </c>
      <c r="D132" s="29" t="s">
        <v>567</v>
      </c>
      <c r="E132" s="30" t="s">
        <v>167</v>
      </c>
      <c r="F132" s="31" t="s">
        <v>1110</v>
      </c>
      <c r="G132" s="31" t="s">
        <v>551</v>
      </c>
      <c r="H132" s="31" t="s">
        <v>1430</v>
      </c>
      <c r="I132" s="31" t="s">
        <v>551</v>
      </c>
      <c r="J132" s="31" t="s">
        <v>1430</v>
      </c>
      <c r="K132" s="31" t="s">
        <v>551</v>
      </c>
      <c r="L132" s="32">
        <v>423.69</v>
      </c>
      <c r="M132" s="31" t="s">
        <v>1404</v>
      </c>
      <c r="N132" s="32">
        <v>1569392.2185359001</v>
      </c>
      <c r="O132" s="31" t="s">
        <v>2233</v>
      </c>
    </row>
    <row r="133" spans="1:15" ht="24" customHeight="1" x14ac:dyDescent="0.2">
      <c r="A133" s="31" t="s">
        <v>956</v>
      </c>
      <c r="B133" s="29" t="s">
        <v>377</v>
      </c>
      <c r="C133" s="29" t="s">
        <v>957</v>
      </c>
      <c r="D133" s="29" t="s">
        <v>567</v>
      </c>
      <c r="E133" s="30" t="s">
        <v>167</v>
      </c>
      <c r="F133" s="31" t="s">
        <v>1110</v>
      </c>
      <c r="G133" s="31" t="s">
        <v>551</v>
      </c>
      <c r="H133" s="31" t="s">
        <v>1431</v>
      </c>
      <c r="I133" s="31" t="s">
        <v>551</v>
      </c>
      <c r="J133" s="31" t="s">
        <v>1431</v>
      </c>
      <c r="K133" s="31" t="s">
        <v>551</v>
      </c>
      <c r="L133" s="32">
        <v>396.55</v>
      </c>
      <c r="M133" s="31" t="s">
        <v>1432</v>
      </c>
      <c r="N133" s="32">
        <v>1569788.7685358999</v>
      </c>
      <c r="O133" s="31" t="s">
        <v>2156</v>
      </c>
    </row>
    <row r="134" spans="1:15" ht="24" customHeight="1" x14ac:dyDescent="0.2">
      <c r="A134" s="31" t="s">
        <v>1025</v>
      </c>
      <c r="B134" s="29" t="s">
        <v>506</v>
      </c>
      <c r="C134" s="29" t="s">
        <v>279</v>
      </c>
      <c r="D134" s="29" t="s">
        <v>567</v>
      </c>
      <c r="E134" s="30" t="s">
        <v>167</v>
      </c>
      <c r="F134" s="31" t="s">
        <v>1200</v>
      </c>
      <c r="G134" s="31" t="s">
        <v>551</v>
      </c>
      <c r="H134" s="31" t="s">
        <v>1433</v>
      </c>
      <c r="I134" s="31" t="s">
        <v>551</v>
      </c>
      <c r="J134" s="31" t="s">
        <v>1434</v>
      </c>
      <c r="K134" s="31" t="s">
        <v>551</v>
      </c>
      <c r="L134" s="32">
        <v>391.98</v>
      </c>
      <c r="M134" s="31" t="s">
        <v>1432</v>
      </c>
      <c r="N134" s="32">
        <v>1570180.7485358999</v>
      </c>
      <c r="O134" s="31" t="s">
        <v>2234</v>
      </c>
    </row>
    <row r="135" spans="1:15" ht="24" customHeight="1" x14ac:dyDescent="0.2">
      <c r="A135" s="31" t="s">
        <v>1017</v>
      </c>
      <c r="B135" s="29" t="s">
        <v>377</v>
      </c>
      <c r="C135" s="29" t="s">
        <v>1018</v>
      </c>
      <c r="D135" s="29" t="s">
        <v>567</v>
      </c>
      <c r="E135" s="30" t="s">
        <v>75</v>
      </c>
      <c r="F135" s="31" t="s">
        <v>1435</v>
      </c>
      <c r="G135" s="31" t="s">
        <v>551</v>
      </c>
      <c r="H135" s="31" t="s">
        <v>1436</v>
      </c>
      <c r="I135" s="31" t="s">
        <v>551</v>
      </c>
      <c r="J135" s="31" t="s">
        <v>1437</v>
      </c>
      <c r="K135" s="31" t="s">
        <v>551</v>
      </c>
      <c r="L135" s="32">
        <v>380.52</v>
      </c>
      <c r="M135" s="31" t="s">
        <v>1432</v>
      </c>
      <c r="N135" s="32">
        <v>1570561.2685358999</v>
      </c>
      <c r="O135" s="31" t="s">
        <v>2157</v>
      </c>
    </row>
    <row r="136" spans="1:15" ht="24" customHeight="1" x14ac:dyDescent="0.2">
      <c r="A136" s="31" t="s">
        <v>2267</v>
      </c>
      <c r="B136" s="29" t="s">
        <v>382</v>
      </c>
      <c r="C136" s="29" t="s">
        <v>2268</v>
      </c>
      <c r="D136" s="29" t="s">
        <v>567</v>
      </c>
      <c r="E136" s="30" t="s">
        <v>151</v>
      </c>
      <c r="F136" s="31" t="s">
        <v>2427</v>
      </c>
      <c r="G136" s="31" t="s">
        <v>551</v>
      </c>
      <c r="H136" s="31" t="s">
        <v>1884</v>
      </c>
      <c r="I136" s="31" t="s">
        <v>551</v>
      </c>
      <c r="J136" s="31" t="s">
        <v>2428</v>
      </c>
      <c r="K136" s="31" t="s">
        <v>551</v>
      </c>
      <c r="L136" s="32">
        <v>371.8</v>
      </c>
      <c r="M136" s="31" t="s">
        <v>1432</v>
      </c>
      <c r="N136" s="32">
        <v>1570933.0685359</v>
      </c>
      <c r="O136" s="31" t="s">
        <v>2429</v>
      </c>
    </row>
    <row r="137" spans="1:15" ht="24" customHeight="1" x14ac:dyDescent="0.2">
      <c r="A137" s="31" t="s">
        <v>755</v>
      </c>
      <c r="B137" s="29" t="s">
        <v>382</v>
      </c>
      <c r="C137" s="29" t="s">
        <v>756</v>
      </c>
      <c r="D137" s="29" t="s">
        <v>567</v>
      </c>
      <c r="E137" s="30" t="s">
        <v>170</v>
      </c>
      <c r="F137" s="31" t="s">
        <v>1438</v>
      </c>
      <c r="G137" s="31" t="s">
        <v>551</v>
      </c>
      <c r="H137" s="31" t="s">
        <v>1439</v>
      </c>
      <c r="I137" s="31" t="s">
        <v>551</v>
      </c>
      <c r="J137" s="31" t="s">
        <v>1440</v>
      </c>
      <c r="K137" s="31" t="s">
        <v>551</v>
      </c>
      <c r="L137" s="32">
        <v>362.65233690000002</v>
      </c>
      <c r="M137" s="31" t="s">
        <v>1432</v>
      </c>
      <c r="N137" s="32">
        <v>1571295.7208728001</v>
      </c>
      <c r="O137" s="31" t="s">
        <v>2158</v>
      </c>
    </row>
    <row r="138" spans="1:15" ht="24" customHeight="1" x14ac:dyDescent="0.2">
      <c r="A138" s="31" t="s">
        <v>2259</v>
      </c>
      <c r="B138" s="29" t="s">
        <v>377</v>
      </c>
      <c r="C138" s="29" t="s">
        <v>2260</v>
      </c>
      <c r="D138" s="29" t="s">
        <v>567</v>
      </c>
      <c r="E138" s="30" t="s">
        <v>34</v>
      </c>
      <c r="F138" s="31" t="s">
        <v>2430</v>
      </c>
      <c r="G138" s="31" t="s">
        <v>551</v>
      </c>
      <c r="H138" s="31" t="s">
        <v>2431</v>
      </c>
      <c r="I138" s="31" t="s">
        <v>551</v>
      </c>
      <c r="J138" s="31" t="s">
        <v>2432</v>
      </c>
      <c r="K138" s="31" t="s">
        <v>551</v>
      </c>
      <c r="L138" s="32">
        <v>355.17750000000001</v>
      </c>
      <c r="M138" s="31" t="s">
        <v>1432</v>
      </c>
      <c r="N138" s="32">
        <v>1571650.8983728001</v>
      </c>
      <c r="O138" s="31" t="s">
        <v>2159</v>
      </c>
    </row>
    <row r="139" spans="1:15" ht="24" customHeight="1" x14ac:dyDescent="0.2">
      <c r="A139" s="31" t="s">
        <v>1081</v>
      </c>
      <c r="B139" s="29" t="s">
        <v>377</v>
      </c>
      <c r="C139" s="29" t="s">
        <v>1082</v>
      </c>
      <c r="D139" s="29" t="s">
        <v>567</v>
      </c>
      <c r="E139" s="30" t="s">
        <v>685</v>
      </c>
      <c r="F139" s="31" t="s">
        <v>1442</v>
      </c>
      <c r="G139" s="31" t="s">
        <v>551</v>
      </c>
      <c r="H139" s="31" t="s">
        <v>1443</v>
      </c>
      <c r="I139" s="31" t="s">
        <v>551</v>
      </c>
      <c r="J139" s="31" t="s">
        <v>1444</v>
      </c>
      <c r="K139" s="31" t="s">
        <v>551</v>
      </c>
      <c r="L139" s="32">
        <v>351.30100800000002</v>
      </c>
      <c r="M139" s="31" t="s">
        <v>1432</v>
      </c>
      <c r="N139" s="32">
        <v>1572002.1993807999</v>
      </c>
      <c r="O139" s="31" t="s">
        <v>1441</v>
      </c>
    </row>
    <row r="140" spans="1:15" ht="24" customHeight="1" x14ac:dyDescent="0.2">
      <c r="A140" s="31" t="s">
        <v>807</v>
      </c>
      <c r="B140" s="29" t="s">
        <v>435</v>
      </c>
      <c r="C140" s="29" t="s">
        <v>808</v>
      </c>
      <c r="D140" s="29" t="s">
        <v>561</v>
      </c>
      <c r="E140" s="30" t="s">
        <v>23</v>
      </c>
      <c r="F140" s="31" t="s">
        <v>1445</v>
      </c>
      <c r="G140" s="31" t="s">
        <v>551</v>
      </c>
      <c r="H140" s="31" t="s">
        <v>1446</v>
      </c>
      <c r="I140" s="31" t="s">
        <v>551</v>
      </c>
      <c r="J140" s="31" t="s">
        <v>1447</v>
      </c>
      <c r="K140" s="31" t="s">
        <v>551</v>
      </c>
      <c r="L140" s="32">
        <v>348.061824</v>
      </c>
      <c r="M140" s="31" t="s">
        <v>1432</v>
      </c>
      <c r="N140" s="32">
        <v>1572350.2612048001</v>
      </c>
      <c r="O140" s="31" t="s">
        <v>2433</v>
      </c>
    </row>
    <row r="141" spans="1:15" ht="24" customHeight="1" x14ac:dyDescent="0.2">
      <c r="A141" s="31" t="s">
        <v>1448</v>
      </c>
      <c r="B141" s="29" t="s">
        <v>518</v>
      </c>
      <c r="C141" s="29" t="s">
        <v>821</v>
      </c>
      <c r="D141" s="29" t="s">
        <v>561</v>
      </c>
      <c r="E141" s="30" t="s">
        <v>23</v>
      </c>
      <c r="F141" s="31" t="s">
        <v>1449</v>
      </c>
      <c r="G141" s="31" t="s">
        <v>551</v>
      </c>
      <c r="H141" s="31" t="s">
        <v>1450</v>
      </c>
      <c r="I141" s="31" t="s">
        <v>551</v>
      </c>
      <c r="J141" s="31" t="s">
        <v>1451</v>
      </c>
      <c r="K141" s="31" t="s">
        <v>551</v>
      </c>
      <c r="L141" s="32">
        <v>343.90702499999998</v>
      </c>
      <c r="M141" s="31" t="s">
        <v>1432</v>
      </c>
      <c r="N141" s="32">
        <v>1572694.1682298</v>
      </c>
      <c r="O141" s="31" t="s">
        <v>2160</v>
      </c>
    </row>
    <row r="142" spans="1:15" ht="24" customHeight="1" x14ac:dyDescent="0.2">
      <c r="A142" s="31" t="s">
        <v>1452</v>
      </c>
      <c r="B142" s="29" t="s">
        <v>382</v>
      </c>
      <c r="C142" s="29" t="s">
        <v>1453</v>
      </c>
      <c r="D142" s="29" t="s">
        <v>610</v>
      </c>
      <c r="E142" s="30" t="s">
        <v>23</v>
      </c>
      <c r="F142" s="31" t="s">
        <v>2434</v>
      </c>
      <c r="G142" s="31" t="s">
        <v>551</v>
      </c>
      <c r="H142" s="31" t="s">
        <v>1454</v>
      </c>
      <c r="I142" s="31" t="s">
        <v>551</v>
      </c>
      <c r="J142" s="31" t="s">
        <v>2435</v>
      </c>
      <c r="K142" s="31" t="s">
        <v>551</v>
      </c>
      <c r="L142" s="32">
        <v>334.39785999999998</v>
      </c>
      <c r="M142" s="31" t="s">
        <v>1432</v>
      </c>
      <c r="N142" s="32">
        <v>1573028.5660898001</v>
      </c>
      <c r="O142" s="31" t="s">
        <v>2161</v>
      </c>
    </row>
    <row r="143" spans="1:15" ht="24" customHeight="1" x14ac:dyDescent="0.2">
      <c r="A143" s="31" t="s">
        <v>949</v>
      </c>
      <c r="B143" s="29" t="s">
        <v>435</v>
      </c>
      <c r="C143" s="29" t="s">
        <v>950</v>
      </c>
      <c r="D143" s="29" t="s">
        <v>561</v>
      </c>
      <c r="E143" s="30" t="s">
        <v>23</v>
      </c>
      <c r="F143" s="31" t="s">
        <v>1455</v>
      </c>
      <c r="G143" s="31" t="s">
        <v>551</v>
      </c>
      <c r="H143" s="31" t="s">
        <v>1456</v>
      </c>
      <c r="I143" s="31" t="s">
        <v>551</v>
      </c>
      <c r="J143" s="31" t="s">
        <v>1457</v>
      </c>
      <c r="K143" s="31" t="s">
        <v>551</v>
      </c>
      <c r="L143" s="32">
        <v>328.66199999999998</v>
      </c>
      <c r="M143" s="31" t="s">
        <v>1432</v>
      </c>
      <c r="N143" s="32">
        <v>1573357.2280898001</v>
      </c>
      <c r="O143" s="31" t="s">
        <v>2162</v>
      </c>
    </row>
    <row r="144" spans="1:15" ht="24" customHeight="1" x14ac:dyDescent="0.2">
      <c r="A144" s="31" t="s">
        <v>918</v>
      </c>
      <c r="B144" s="29" t="s">
        <v>382</v>
      </c>
      <c r="C144" s="29" t="s">
        <v>919</v>
      </c>
      <c r="D144" s="29" t="s">
        <v>567</v>
      </c>
      <c r="E144" s="30" t="s">
        <v>151</v>
      </c>
      <c r="F144" s="31" t="s">
        <v>1128</v>
      </c>
      <c r="G144" s="31" t="s">
        <v>551</v>
      </c>
      <c r="H144" s="31" t="s">
        <v>1458</v>
      </c>
      <c r="I144" s="31" t="s">
        <v>551</v>
      </c>
      <c r="J144" s="31" t="s">
        <v>1459</v>
      </c>
      <c r="K144" s="31" t="s">
        <v>551</v>
      </c>
      <c r="L144" s="32">
        <v>325.70999999999998</v>
      </c>
      <c r="M144" s="31" t="s">
        <v>1432</v>
      </c>
      <c r="N144" s="32">
        <v>1573682.9380898001</v>
      </c>
      <c r="O144" s="31" t="s">
        <v>2163</v>
      </c>
    </row>
    <row r="145" spans="1:15" ht="24" customHeight="1" x14ac:dyDescent="0.2">
      <c r="A145" s="31" t="s">
        <v>466</v>
      </c>
      <c r="B145" s="29" t="s">
        <v>448</v>
      </c>
      <c r="C145" s="29" t="s">
        <v>202</v>
      </c>
      <c r="D145" s="29" t="s">
        <v>567</v>
      </c>
      <c r="E145" s="30" t="s">
        <v>167</v>
      </c>
      <c r="F145" s="31" t="s">
        <v>1213</v>
      </c>
      <c r="G145" s="31" t="s">
        <v>551</v>
      </c>
      <c r="H145" s="31" t="s">
        <v>1460</v>
      </c>
      <c r="I145" s="31" t="s">
        <v>551</v>
      </c>
      <c r="J145" s="31" t="s">
        <v>1461</v>
      </c>
      <c r="K145" s="31" t="s">
        <v>551</v>
      </c>
      <c r="L145" s="32">
        <v>325.56</v>
      </c>
      <c r="M145" s="31" t="s">
        <v>1432</v>
      </c>
      <c r="N145" s="32">
        <v>1574008.4980897999</v>
      </c>
      <c r="O145" s="31" t="s">
        <v>2164</v>
      </c>
    </row>
    <row r="146" spans="1:15" ht="24" customHeight="1" x14ac:dyDescent="0.2">
      <c r="A146" s="31" t="s">
        <v>625</v>
      </c>
      <c r="B146" s="29" t="s">
        <v>382</v>
      </c>
      <c r="C146" s="29" t="s">
        <v>626</v>
      </c>
      <c r="D146" s="29" t="s">
        <v>627</v>
      </c>
      <c r="E146" s="30" t="s">
        <v>23</v>
      </c>
      <c r="F146" s="31" t="s">
        <v>2436</v>
      </c>
      <c r="G146" s="31" t="s">
        <v>551</v>
      </c>
      <c r="H146" s="31" t="s">
        <v>1367</v>
      </c>
      <c r="I146" s="31" t="s">
        <v>551</v>
      </c>
      <c r="J146" s="31" t="s">
        <v>2437</v>
      </c>
      <c r="K146" s="31" t="s">
        <v>551</v>
      </c>
      <c r="L146" s="32">
        <v>315.11079940000002</v>
      </c>
      <c r="M146" s="31" t="s">
        <v>1432</v>
      </c>
      <c r="N146" s="32">
        <v>1574323.6088892</v>
      </c>
      <c r="O146" s="31" t="s">
        <v>2165</v>
      </c>
    </row>
    <row r="147" spans="1:15" ht="24" customHeight="1" x14ac:dyDescent="0.2">
      <c r="A147" s="31" t="s">
        <v>791</v>
      </c>
      <c r="B147" s="29" t="s">
        <v>435</v>
      </c>
      <c r="C147" s="29" t="s">
        <v>792</v>
      </c>
      <c r="D147" s="29" t="s">
        <v>567</v>
      </c>
      <c r="E147" s="30" t="s">
        <v>793</v>
      </c>
      <c r="F147" s="31" t="s">
        <v>1462</v>
      </c>
      <c r="G147" s="31" t="s">
        <v>551</v>
      </c>
      <c r="H147" s="31" t="s">
        <v>1463</v>
      </c>
      <c r="I147" s="31" t="s">
        <v>551</v>
      </c>
      <c r="J147" s="31" t="s">
        <v>1464</v>
      </c>
      <c r="K147" s="31" t="s">
        <v>551</v>
      </c>
      <c r="L147" s="32">
        <v>300.65126400000003</v>
      </c>
      <c r="M147" s="31" t="s">
        <v>1432</v>
      </c>
      <c r="N147" s="32">
        <v>1574624.2601532</v>
      </c>
      <c r="O147" s="31" t="s">
        <v>2166</v>
      </c>
    </row>
    <row r="148" spans="1:15" ht="24" customHeight="1" x14ac:dyDescent="0.2">
      <c r="A148" s="31" t="s">
        <v>900</v>
      </c>
      <c r="B148" s="29" t="s">
        <v>382</v>
      </c>
      <c r="C148" s="29" t="s">
        <v>901</v>
      </c>
      <c r="D148" s="29" t="s">
        <v>567</v>
      </c>
      <c r="E148" s="30" t="s">
        <v>151</v>
      </c>
      <c r="F148" s="31" t="s">
        <v>1401</v>
      </c>
      <c r="G148" s="31" t="s">
        <v>551</v>
      </c>
      <c r="H148" s="31" t="s">
        <v>1465</v>
      </c>
      <c r="I148" s="31" t="s">
        <v>551</v>
      </c>
      <c r="J148" s="31" t="s">
        <v>1466</v>
      </c>
      <c r="K148" s="31" t="s">
        <v>551</v>
      </c>
      <c r="L148" s="32">
        <v>295.72000000000003</v>
      </c>
      <c r="M148" s="31" t="s">
        <v>1432</v>
      </c>
      <c r="N148" s="32">
        <v>1574919.9801532</v>
      </c>
      <c r="O148" s="31" t="s">
        <v>2438</v>
      </c>
    </row>
    <row r="149" spans="1:15" ht="24" customHeight="1" x14ac:dyDescent="0.2">
      <c r="A149" s="31" t="s">
        <v>809</v>
      </c>
      <c r="B149" s="29" t="s">
        <v>435</v>
      </c>
      <c r="C149" s="29" t="s">
        <v>810</v>
      </c>
      <c r="D149" s="29" t="s">
        <v>561</v>
      </c>
      <c r="E149" s="30" t="s">
        <v>23</v>
      </c>
      <c r="F149" s="31" t="s">
        <v>1445</v>
      </c>
      <c r="G149" s="31" t="s">
        <v>551</v>
      </c>
      <c r="H149" s="31" t="s">
        <v>1467</v>
      </c>
      <c r="I149" s="31" t="s">
        <v>551</v>
      </c>
      <c r="J149" s="31" t="s">
        <v>1468</v>
      </c>
      <c r="K149" s="31" t="s">
        <v>551</v>
      </c>
      <c r="L149" s="32">
        <v>295.51103999999998</v>
      </c>
      <c r="M149" s="31" t="s">
        <v>1432</v>
      </c>
      <c r="N149" s="32">
        <v>1575215.4911932</v>
      </c>
      <c r="O149" s="31" t="s">
        <v>1469</v>
      </c>
    </row>
    <row r="150" spans="1:15" ht="24" customHeight="1" x14ac:dyDescent="0.2">
      <c r="A150" s="31" t="s">
        <v>1470</v>
      </c>
      <c r="B150" s="29" t="s">
        <v>382</v>
      </c>
      <c r="C150" s="29" t="s">
        <v>1471</v>
      </c>
      <c r="D150" s="29" t="s">
        <v>561</v>
      </c>
      <c r="E150" s="30" t="s">
        <v>23</v>
      </c>
      <c r="F150" s="31" t="s">
        <v>1472</v>
      </c>
      <c r="G150" s="31" t="s">
        <v>551</v>
      </c>
      <c r="H150" s="31" t="s">
        <v>1473</v>
      </c>
      <c r="I150" s="31" t="s">
        <v>551</v>
      </c>
      <c r="J150" s="31" t="s">
        <v>1474</v>
      </c>
      <c r="K150" s="31" t="s">
        <v>551</v>
      </c>
      <c r="L150" s="32">
        <v>288.30097799999999</v>
      </c>
      <c r="M150" s="31" t="s">
        <v>1432</v>
      </c>
      <c r="N150" s="32">
        <v>1575503.7921712</v>
      </c>
      <c r="O150" s="31" t="s">
        <v>2167</v>
      </c>
    </row>
    <row r="151" spans="1:15" ht="24" customHeight="1" x14ac:dyDescent="0.2">
      <c r="A151" s="31" t="s">
        <v>459</v>
      </c>
      <c r="B151" s="29" t="s">
        <v>448</v>
      </c>
      <c r="C151" s="29" t="s">
        <v>189</v>
      </c>
      <c r="D151" s="29" t="s">
        <v>567</v>
      </c>
      <c r="E151" s="30" t="s">
        <v>167</v>
      </c>
      <c r="F151" s="31" t="s">
        <v>1111</v>
      </c>
      <c r="G151" s="31" t="s">
        <v>551</v>
      </c>
      <c r="H151" s="31" t="s">
        <v>1475</v>
      </c>
      <c r="I151" s="31" t="s">
        <v>551</v>
      </c>
      <c r="J151" s="31" t="s">
        <v>1476</v>
      </c>
      <c r="K151" s="31" t="s">
        <v>551</v>
      </c>
      <c r="L151" s="32">
        <v>281.98</v>
      </c>
      <c r="M151" s="31" t="s">
        <v>1432</v>
      </c>
      <c r="N151" s="32">
        <v>1575785.7721712</v>
      </c>
      <c r="O151" s="31" t="s">
        <v>2168</v>
      </c>
    </row>
    <row r="152" spans="1:15" ht="24" customHeight="1" x14ac:dyDescent="0.2">
      <c r="A152" s="31" t="s">
        <v>824</v>
      </c>
      <c r="B152" s="29" t="s">
        <v>445</v>
      </c>
      <c r="C152" s="29" t="s">
        <v>825</v>
      </c>
      <c r="D152" s="29" t="s">
        <v>561</v>
      </c>
      <c r="E152" s="30" t="s">
        <v>23</v>
      </c>
      <c r="F152" s="31" t="s">
        <v>1477</v>
      </c>
      <c r="G152" s="31" t="s">
        <v>551</v>
      </c>
      <c r="H152" s="31" t="s">
        <v>1478</v>
      </c>
      <c r="I152" s="31" t="s">
        <v>551</v>
      </c>
      <c r="J152" s="31" t="s">
        <v>1479</v>
      </c>
      <c r="K152" s="31" t="s">
        <v>551</v>
      </c>
      <c r="L152" s="32">
        <v>279.33120000000002</v>
      </c>
      <c r="M152" s="31" t="s">
        <v>1432</v>
      </c>
      <c r="N152" s="32">
        <v>1576065.1033711999</v>
      </c>
      <c r="O152" s="31" t="s">
        <v>2169</v>
      </c>
    </row>
    <row r="153" spans="1:15" ht="24" customHeight="1" x14ac:dyDescent="0.2">
      <c r="A153" s="31" t="s">
        <v>853</v>
      </c>
      <c r="B153" s="29" t="s">
        <v>382</v>
      </c>
      <c r="C153" s="29" t="s">
        <v>854</v>
      </c>
      <c r="D153" s="29" t="s">
        <v>561</v>
      </c>
      <c r="E153" s="30" t="s">
        <v>23</v>
      </c>
      <c r="F153" s="31" t="s">
        <v>1481</v>
      </c>
      <c r="G153" s="31" t="s">
        <v>551</v>
      </c>
      <c r="H153" s="31" t="s">
        <v>1482</v>
      </c>
      <c r="I153" s="31" t="s">
        <v>551</v>
      </c>
      <c r="J153" s="31" t="s">
        <v>1483</v>
      </c>
      <c r="K153" s="31" t="s">
        <v>551</v>
      </c>
      <c r="L153" s="32">
        <v>259.81672070000002</v>
      </c>
      <c r="M153" s="31" t="s">
        <v>1432</v>
      </c>
      <c r="N153" s="32">
        <v>1576324.9200919</v>
      </c>
      <c r="O153" s="31" t="s">
        <v>1480</v>
      </c>
    </row>
    <row r="154" spans="1:15" ht="24" customHeight="1" x14ac:dyDescent="0.2">
      <c r="A154" s="31" t="s">
        <v>740</v>
      </c>
      <c r="B154" s="29" t="s">
        <v>377</v>
      </c>
      <c r="C154" s="29" t="s">
        <v>741</v>
      </c>
      <c r="D154" s="29" t="s">
        <v>561</v>
      </c>
      <c r="E154" s="30" t="s">
        <v>562</v>
      </c>
      <c r="F154" s="31" t="s">
        <v>1172</v>
      </c>
      <c r="G154" s="31" t="s">
        <v>551</v>
      </c>
      <c r="H154" s="31" t="s">
        <v>1219</v>
      </c>
      <c r="I154" s="31" t="s">
        <v>551</v>
      </c>
      <c r="J154" s="31" t="s">
        <v>1484</v>
      </c>
      <c r="K154" s="31" t="s">
        <v>551</v>
      </c>
      <c r="L154" s="32">
        <v>255.8</v>
      </c>
      <c r="M154" s="31" t="s">
        <v>1432</v>
      </c>
      <c r="N154" s="32">
        <v>1576580.7200919001</v>
      </c>
      <c r="O154" s="31" t="s">
        <v>2170</v>
      </c>
    </row>
    <row r="155" spans="1:15" ht="36" customHeight="1" x14ac:dyDescent="0.2">
      <c r="A155" s="31" t="s">
        <v>999</v>
      </c>
      <c r="B155" s="29" t="s">
        <v>377</v>
      </c>
      <c r="C155" s="29" t="s">
        <v>1000</v>
      </c>
      <c r="D155" s="29" t="s">
        <v>567</v>
      </c>
      <c r="E155" s="30" t="s">
        <v>167</v>
      </c>
      <c r="F155" s="31" t="s">
        <v>1111</v>
      </c>
      <c r="G155" s="31" t="s">
        <v>551</v>
      </c>
      <c r="H155" s="31" t="s">
        <v>1485</v>
      </c>
      <c r="I155" s="31" t="s">
        <v>551</v>
      </c>
      <c r="J155" s="31" t="s">
        <v>1486</v>
      </c>
      <c r="K155" s="31" t="s">
        <v>551</v>
      </c>
      <c r="L155" s="32">
        <v>241.92</v>
      </c>
      <c r="M155" s="31" t="s">
        <v>1432</v>
      </c>
      <c r="N155" s="32">
        <v>1576822.6400919</v>
      </c>
      <c r="O155" s="31" t="s">
        <v>2439</v>
      </c>
    </row>
    <row r="156" spans="1:15" ht="24" customHeight="1" x14ac:dyDescent="0.2">
      <c r="A156" s="31" t="s">
        <v>700</v>
      </c>
      <c r="B156" s="29" t="s">
        <v>377</v>
      </c>
      <c r="C156" s="29" t="s">
        <v>701</v>
      </c>
      <c r="D156" s="29" t="s">
        <v>567</v>
      </c>
      <c r="E156" s="30" t="s">
        <v>70</v>
      </c>
      <c r="F156" s="31" t="s">
        <v>1488</v>
      </c>
      <c r="G156" s="31" t="s">
        <v>551</v>
      </c>
      <c r="H156" s="31" t="s">
        <v>1489</v>
      </c>
      <c r="I156" s="31" t="s">
        <v>551</v>
      </c>
      <c r="J156" s="31" t="s">
        <v>1490</v>
      </c>
      <c r="K156" s="31" t="s">
        <v>551</v>
      </c>
      <c r="L156" s="32">
        <v>239.86931300000001</v>
      </c>
      <c r="M156" s="31" t="s">
        <v>1432</v>
      </c>
      <c r="N156" s="32">
        <v>1577062.5094049</v>
      </c>
      <c r="O156" s="31" t="s">
        <v>2171</v>
      </c>
    </row>
    <row r="157" spans="1:15" ht="24" customHeight="1" x14ac:dyDescent="0.2">
      <c r="A157" s="31" t="s">
        <v>706</v>
      </c>
      <c r="B157" s="29" t="s">
        <v>377</v>
      </c>
      <c r="C157" s="29" t="s">
        <v>707</v>
      </c>
      <c r="D157" s="29" t="s">
        <v>567</v>
      </c>
      <c r="E157" s="30" t="s">
        <v>34</v>
      </c>
      <c r="F157" s="31" t="s">
        <v>1491</v>
      </c>
      <c r="G157" s="31" t="s">
        <v>551</v>
      </c>
      <c r="H157" s="31" t="s">
        <v>1492</v>
      </c>
      <c r="I157" s="31" t="s">
        <v>551</v>
      </c>
      <c r="J157" s="31" t="s">
        <v>1493</v>
      </c>
      <c r="K157" s="31" t="s">
        <v>551</v>
      </c>
      <c r="L157" s="32">
        <v>233.52780000000001</v>
      </c>
      <c r="M157" s="31" t="s">
        <v>1487</v>
      </c>
      <c r="N157" s="32">
        <v>1577296.0372049001</v>
      </c>
      <c r="O157" s="31" t="s">
        <v>2440</v>
      </c>
    </row>
    <row r="158" spans="1:15" ht="24" customHeight="1" x14ac:dyDescent="0.2">
      <c r="A158" s="31" t="s">
        <v>1001</v>
      </c>
      <c r="B158" s="29" t="s">
        <v>377</v>
      </c>
      <c r="C158" s="29" t="s">
        <v>1002</v>
      </c>
      <c r="D158" s="29" t="s">
        <v>567</v>
      </c>
      <c r="E158" s="30" t="s">
        <v>167</v>
      </c>
      <c r="F158" s="31" t="s">
        <v>1110</v>
      </c>
      <c r="G158" s="31" t="s">
        <v>551</v>
      </c>
      <c r="H158" s="31" t="s">
        <v>1494</v>
      </c>
      <c r="I158" s="31" t="s">
        <v>551</v>
      </c>
      <c r="J158" s="31" t="s">
        <v>1494</v>
      </c>
      <c r="K158" s="31" t="s">
        <v>551</v>
      </c>
      <c r="L158" s="32">
        <v>229.27</v>
      </c>
      <c r="M158" s="31" t="s">
        <v>1487</v>
      </c>
      <c r="N158" s="32">
        <v>1577525.3072049001</v>
      </c>
      <c r="O158" s="31" t="s">
        <v>2172</v>
      </c>
    </row>
    <row r="159" spans="1:15" ht="36" customHeight="1" x14ac:dyDescent="0.2">
      <c r="A159" s="31" t="s">
        <v>1011</v>
      </c>
      <c r="B159" s="29" t="s">
        <v>435</v>
      </c>
      <c r="C159" s="29" t="s">
        <v>1012</v>
      </c>
      <c r="D159" s="29" t="s">
        <v>567</v>
      </c>
      <c r="E159" s="30" t="s">
        <v>280</v>
      </c>
      <c r="F159" s="31" t="s">
        <v>1111</v>
      </c>
      <c r="G159" s="31" t="s">
        <v>551</v>
      </c>
      <c r="H159" s="31" t="s">
        <v>1496</v>
      </c>
      <c r="I159" s="31" t="s">
        <v>551</v>
      </c>
      <c r="J159" s="31" t="s">
        <v>1497</v>
      </c>
      <c r="K159" s="31" t="s">
        <v>551</v>
      </c>
      <c r="L159" s="32">
        <v>227.9</v>
      </c>
      <c r="M159" s="31" t="s">
        <v>1487</v>
      </c>
      <c r="N159" s="32">
        <v>1577753.2072049</v>
      </c>
      <c r="O159" s="31" t="s">
        <v>1495</v>
      </c>
    </row>
    <row r="160" spans="1:15" ht="24" customHeight="1" x14ac:dyDescent="0.2">
      <c r="A160" s="31" t="s">
        <v>826</v>
      </c>
      <c r="B160" s="29" t="s">
        <v>445</v>
      </c>
      <c r="C160" s="29" t="s">
        <v>827</v>
      </c>
      <c r="D160" s="29" t="s">
        <v>567</v>
      </c>
      <c r="E160" s="30" t="s">
        <v>10</v>
      </c>
      <c r="F160" s="31" t="s">
        <v>1498</v>
      </c>
      <c r="G160" s="31" t="s">
        <v>551</v>
      </c>
      <c r="H160" s="31" t="s">
        <v>1499</v>
      </c>
      <c r="I160" s="31" t="s">
        <v>551</v>
      </c>
      <c r="J160" s="31" t="s">
        <v>1500</v>
      </c>
      <c r="K160" s="31" t="s">
        <v>551</v>
      </c>
      <c r="L160" s="32">
        <v>224.21600000000001</v>
      </c>
      <c r="M160" s="31" t="s">
        <v>1487</v>
      </c>
      <c r="N160" s="32">
        <v>1577977.4232049</v>
      </c>
      <c r="O160" s="31" t="s">
        <v>2173</v>
      </c>
    </row>
    <row r="161" spans="1:15" ht="24" customHeight="1" x14ac:dyDescent="0.2">
      <c r="A161" s="31" t="s">
        <v>985</v>
      </c>
      <c r="B161" s="29" t="s">
        <v>377</v>
      </c>
      <c r="C161" s="29" t="s">
        <v>986</v>
      </c>
      <c r="D161" s="29" t="s">
        <v>567</v>
      </c>
      <c r="E161" s="30" t="s">
        <v>75</v>
      </c>
      <c r="F161" s="31" t="s">
        <v>1502</v>
      </c>
      <c r="G161" s="31" t="s">
        <v>551</v>
      </c>
      <c r="H161" s="31" t="s">
        <v>1503</v>
      </c>
      <c r="I161" s="31" t="s">
        <v>551</v>
      </c>
      <c r="J161" s="31" t="s">
        <v>1504</v>
      </c>
      <c r="K161" s="31" t="s">
        <v>551</v>
      </c>
      <c r="L161" s="32">
        <v>219.39</v>
      </c>
      <c r="M161" s="31" t="s">
        <v>1487</v>
      </c>
      <c r="N161" s="32">
        <v>1578196.8132048999</v>
      </c>
      <c r="O161" s="31" t="s">
        <v>1501</v>
      </c>
    </row>
    <row r="162" spans="1:15" ht="24" customHeight="1" x14ac:dyDescent="0.2">
      <c r="A162" s="31" t="s">
        <v>736</v>
      </c>
      <c r="B162" s="29" t="s">
        <v>377</v>
      </c>
      <c r="C162" s="29" t="s">
        <v>737</v>
      </c>
      <c r="D162" s="29" t="s">
        <v>567</v>
      </c>
      <c r="E162" s="30" t="s">
        <v>10</v>
      </c>
      <c r="F162" s="31" t="s">
        <v>1192</v>
      </c>
      <c r="G162" s="31" t="s">
        <v>551</v>
      </c>
      <c r="H162" s="31" t="s">
        <v>1505</v>
      </c>
      <c r="I162" s="31" t="s">
        <v>551</v>
      </c>
      <c r="J162" s="31" t="s">
        <v>1506</v>
      </c>
      <c r="K162" s="31" t="s">
        <v>551</v>
      </c>
      <c r="L162" s="32">
        <v>218.2</v>
      </c>
      <c r="M162" s="31" t="s">
        <v>1487</v>
      </c>
      <c r="N162" s="32">
        <v>1578415.0132049001</v>
      </c>
      <c r="O162" s="31" t="s">
        <v>2441</v>
      </c>
    </row>
    <row r="163" spans="1:15" ht="24" customHeight="1" x14ac:dyDescent="0.2">
      <c r="A163" s="31" t="s">
        <v>987</v>
      </c>
      <c r="B163" s="29" t="s">
        <v>377</v>
      </c>
      <c r="C163" s="29" t="s">
        <v>988</v>
      </c>
      <c r="D163" s="29" t="s">
        <v>567</v>
      </c>
      <c r="E163" s="30" t="s">
        <v>75</v>
      </c>
      <c r="F163" s="31" t="s">
        <v>1507</v>
      </c>
      <c r="G163" s="31" t="s">
        <v>551</v>
      </c>
      <c r="H163" s="31" t="s">
        <v>1508</v>
      </c>
      <c r="I163" s="31" t="s">
        <v>551</v>
      </c>
      <c r="J163" s="31" t="s">
        <v>1509</v>
      </c>
      <c r="K163" s="31" t="s">
        <v>551</v>
      </c>
      <c r="L163" s="32">
        <v>218.13</v>
      </c>
      <c r="M163" s="31" t="s">
        <v>1487</v>
      </c>
      <c r="N163" s="32">
        <v>1578633.1432049</v>
      </c>
      <c r="O163" s="31" t="s">
        <v>2174</v>
      </c>
    </row>
    <row r="164" spans="1:15" ht="24" customHeight="1" x14ac:dyDescent="0.2">
      <c r="A164" s="31" t="s">
        <v>1536</v>
      </c>
      <c r="B164" s="29" t="s">
        <v>382</v>
      </c>
      <c r="C164" s="29" t="s">
        <v>1537</v>
      </c>
      <c r="D164" s="29" t="s">
        <v>610</v>
      </c>
      <c r="E164" s="30" t="s">
        <v>23</v>
      </c>
      <c r="F164" s="31" t="s">
        <v>2442</v>
      </c>
      <c r="G164" s="31" t="s">
        <v>551</v>
      </c>
      <c r="H164" s="31" t="s">
        <v>1538</v>
      </c>
      <c r="I164" s="31" t="s">
        <v>551</v>
      </c>
      <c r="J164" s="31" t="s">
        <v>2443</v>
      </c>
      <c r="K164" s="31" t="s">
        <v>551</v>
      </c>
      <c r="L164" s="32">
        <v>215.8166353</v>
      </c>
      <c r="M164" s="31" t="s">
        <v>1487</v>
      </c>
      <c r="N164" s="32">
        <v>1578848.9598401999</v>
      </c>
      <c r="O164" s="31" t="s">
        <v>1510</v>
      </c>
    </row>
    <row r="165" spans="1:15" ht="24" customHeight="1" x14ac:dyDescent="0.2">
      <c r="A165" s="31" t="s">
        <v>1511</v>
      </c>
      <c r="B165" s="29" t="s">
        <v>382</v>
      </c>
      <c r="C165" s="29" t="s">
        <v>1512</v>
      </c>
      <c r="D165" s="29" t="s">
        <v>561</v>
      </c>
      <c r="E165" s="30" t="s">
        <v>23</v>
      </c>
      <c r="F165" s="31" t="s">
        <v>1513</v>
      </c>
      <c r="G165" s="31" t="s">
        <v>551</v>
      </c>
      <c r="H165" s="31" t="s">
        <v>1514</v>
      </c>
      <c r="I165" s="31" t="s">
        <v>551</v>
      </c>
      <c r="J165" s="31" t="s">
        <v>1515</v>
      </c>
      <c r="K165" s="31" t="s">
        <v>551</v>
      </c>
      <c r="L165" s="32">
        <v>213.7380905</v>
      </c>
      <c r="M165" s="31" t="s">
        <v>1487</v>
      </c>
      <c r="N165" s="32">
        <v>1579062.6979306999</v>
      </c>
      <c r="O165" s="31" t="s">
        <v>2444</v>
      </c>
    </row>
    <row r="166" spans="1:15" ht="24" customHeight="1" x14ac:dyDescent="0.2">
      <c r="A166" s="31" t="s">
        <v>1055</v>
      </c>
      <c r="B166" s="29" t="s">
        <v>382</v>
      </c>
      <c r="C166" s="29" t="s">
        <v>1056</v>
      </c>
      <c r="D166" s="29" t="s">
        <v>567</v>
      </c>
      <c r="E166" s="30" t="s">
        <v>10</v>
      </c>
      <c r="F166" s="31" t="s">
        <v>1516</v>
      </c>
      <c r="G166" s="31" t="s">
        <v>551</v>
      </c>
      <c r="H166" s="31" t="s">
        <v>1517</v>
      </c>
      <c r="I166" s="31" t="s">
        <v>551</v>
      </c>
      <c r="J166" s="31" t="s">
        <v>1518</v>
      </c>
      <c r="K166" s="31" t="s">
        <v>551</v>
      </c>
      <c r="L166" s="32">
        <v>210.83810220000001</v>
      </c>
      <c r="M166" s="31" t="s">
        <v>1487</v>
      </c>
      <c r="N166" s="32">
        <v>1579273.5360329</v>
      </c>
      <c r="O166" s="31" t="s">
        <v>1522</v>
      </c>
    </row>
    <row r="167" spans="1:15" ht="72" customHeight="1" x14ac:dyDescent="0.2">
      <c r="A167" s="31" t="s">
        <v>2180</v>
      </c>
      <c r="B167" s="29" t="s">
        <v>377</v>
      </c>
      <c r="C167" s="29" t="s">
        <v>2181</v>
      </c>
      <c r="D167" s="29" t="s">
        <v>567</v>
      </c>
      <c r="E167" s="30" t="s">
        <v>75</v>
      </c>
      <c r="F167" s="31" t="s">
        <v>2224</v>
      </c>
      <c r="G167" s="31" t="s">
        <v>551</v>
      </c>
      <c r="H167" s="31" t="s">
        <v>2235</v>
      </c>
      <c r="I167" s="31" t="s">
        <v>551</v>
      </c>
      <c r="J167" s="31" t="s">
        <v>2236</v>
      </c>
      <c r="K167" s="31" t="s">
        <v>551</v>
      </c>
      <c r="L167" s="32">
        <v>209.79</v>
      </c>
      <c r="M167" s="31" t="s">
        <v>1487</v>
      </c>
      <c r="N167" s="32">
        <v>1579483.3260329</v>
      </c>
      <c r="O167" s="31" t="s">
        <v>2175</v>
      </c>
    </row>
    <row r="168" spans="1:15" ht="24" customHeight="1" x14ac:dyDescent="0.2">
      <c r="A168" s="31" t="s">
        <v>965</v>
      </c>
      <c r="B168" s="29" t="s">
        <v>382</v>
      </c>
      <c r="C168" s="29" t="s">
        <v>966</v>
      </c>
      <c r="D168" s="29" t="s">
        <v>567</v>
      </c>
      <c r="E168" s="30" t="s">
        <v>151</v>
      </c>
      <c r="F168" s="31" t="s">
        <v>1519</v>
      </c>
      <c r="G168" s="31" t="s">
        <v>551</v>
      </c>
      <c r="H168" s="31" t="s">
        <v>1520</v>
      </c>
      <c r="I168" s="31" t="s">
        <v>551</v>
      </c>
      <c r="J168" s="31" t="s">
        <v>1521</v>
      </c>
      <c r="K168" s="31" t="s">
        <v>551</v>
      </c>
      <c r="L168" s="32">
        <v>190.92</v>
      </c>
      <c r="M168" s="31" t="s">
        <v>1487</v>
      </c>
      <c r="N168" s="32">
        <v>1579674.2460328999</v>
      </c>
      <c r="O168" s="31" t="s">
        <v>1528</v>
      </c>
    </row>
    <row r="169" spans="1:15" ht="24" customHeight="1" x14ac:dyDescent="0.2">
      <c r="A169" s="31" t="s">
        <v>794</v>
      </c>
      <c r="B169" s="29" t="s">
        <v>435</v>
      </c>
      <c r="C169" s="29" t="s">
        <v>795</v>
      </c>
      <c r="D169" s="29" t="s">
        <v>567</v>
      </c>
      <c r="E169" s="30" t="s">
        <v>796</v>
      </c>
      <c r="F169" s="31" t="s">
        <v>1523</v>
      </c>
      <c r="G169" s="31" t="s">
        <v>551</v>
      </c>
      <c r="H169" s="31" t="s">
        <v>1524</v>
      </c>
      <c r="I169" s="31" t="s">
        <v>551</v>
      </c>
      <c r="J169" s="31" t="s">
        <v>1525</v>
      </c>
      <c r="K169" s="31" t="s">
        <v>551</v>
      </c>
      <c r="L169" s="32">
        <v>179.5968</v>
      </c>
      <c r="M169" s="31" t="s">
        <v>1487</v>
      </c>
      <c r="N169" s="32">
        <v>1579853.8428328999</v>
      </c>
      <c r="O169" s="31" t="s">
        <v>1532</v>
      </c>
    </row>
    <row r="170" spans="1:15" ht="24" customHeight="1" x14ac:dyDescent="0.2">
      <c r="A170" s="31" t="s">
        <v>803</v>
      </c>
      <c r="B170" s="29" t="s">
        <v>435</v>
      </c>
      <c r="C170" s="29" t="s">
        <v>804</v>
      </c>
      <c r="D170" s="29" t="s">
        <v>567</v>
      </c>
      <c r="E170" s="30" t="s">
        <v>552</v>
      </c>
      <c r="F170" s="31" t="s">
        <v>1526</v>
      </c>
      <c r="G170" s="31" t="s">
        <v>551</v>
      </c>
      <c r="H170" s="31" t="s">
        <v>1153</v>
      </c>
      <c r="I170" s="31" t="s">
        <v>551</v>
      </c>
      <c r="J170" s="31" t="s">
        <v>1527</v>
      </c>
      <c r="K170" s="31" t="s">
        <v>551</v>
      </c>
      <c r="L170" s="32">
        <v>173.631744</v>
      </c>
      <c r="M170" s="31" t="s">
        <v>1487</v>
      </c>
      <c r="N170" s="32">
        <v>1580027.4745769</v>
      </c>
      <c r="O170" s="31" t="s">
        <v>1535</v>
      </c>
    </row>
    <row r="171" spans="1:15" ht="24" customHeight="1" x14ac:dyDescent="0.2">
      <c r="A171" s="31" t="s">
        <v>785</v>
      </c>
      <c r="B171" s="29" t="s">
        <v>435</v>
      </c>
      <c r="C171" s="29" t="s">
        <v>786</v>
      </c>
      <c r="D171" s="29" t="s">
        <v>567</v>
      </c>
      <c r="E171" s="30" t="s">
        <v>34</v>
      </c>
      <c r="F171" s="31" t="s">
        <v>1529</v>
      </c>
      <c r="G171" s="31" t="s">
        <v>551</v>
      </c>
      <c r="H171" s="31" t="s">
        <v>1530</v>
      </c>
      <c r="I171" s="31" t="s">
        <v>551</v>
      </c>
      <c r="J171" s="31" t="s">
        <v>1531</v>
      </c>
      <c r="K171" s="31" t="s">
        <v>551</v>
      </c>
      <c r="L171" s="32">
        <v>170.85809660000001</v>
      </c>
      <c r="M171" s="31" t="s">
        <v>1487</v>
      </c>
      <c r="N171" s="32">
        <v>1580198.3326735001</v>
      </c>
      <c r="O171" s="31" t="s">
        <v>1539</v>
      </c>
    </row>
    <row r="172" spans="1:15" ht="24" customHeight="1" x14ac:dyDescent="0.2">
      <c r="A172" s="31" t="s">
        <v>1005</v>
      </c>
      <c r="B172" s="29" t="s">
        <v>377</v>
      </c>
      <c r="C172" s="29" t="s">
        <v>1006</v>
      </c>
      <c r="D172" s="29" t="s">
        <v>567</v>
      </c>
      <c r="E172" s="30" t="s">
        <v>167</v>
      </c>
      <c r="F172" s="31" t="s">
        <v>1401</v>
      </c>
      <c r="G172" s="31" t="s">
        <v>551</v>
      </c>
      <c r="H172" s="31" t="s">
        <v>1533</v>
      </c>
      <c r="I172" s="31" t="s">
        <v>551</v>
      </c>
      <c r="J172" s="31" t="s">
        <v>1534</v>
      </c>
      <c r="K172" s="31" t="s">
        <v>551</v>
      </c>
      <c r="L172" s="32">
        <v>170.68</v>
      </c>
      <c r="M172" s="31" t="s">
        <v>1487</v>
      </c>
      <c r="N172" s="32">
        <v>1580369.0126735</v>
      </c>
      <c r="O172" s="31" t="s">
        <v>1543</v>
      </c>
    </row>
    <row r="173" spans="1:15" ht="24" customHeight="1" x14ac:dyDescent="0.2">
      <c r="A173" s="31" t="s">
        <v>989</v>
      </c>
      <c r="B173" s="29" t="s">
        <v>377</v>
      </c>
      <c r="C173" s="29" t="s">
        <v>990</v>
      </c>
      <c r="D173" s="29" t="s">
        <v>567</v>
      </c>
      <c r="E173" s="30" t="s">
        <v>75</v>
      </c>
      <c r="F173" s="31" t="s">
        <v>1540</v>
      </c>
      <c r="G173" s="31" t="s">
        <v>551</v>
      </c>
      <c r="H173" s="31" t="s">
        <v>1541</v>
      </c>
      <c r="I173" s="31" t="s">
        <v>551</v>
      </c>
      <c r="J173" s="31" t="s">
        <v>1542</v>
      </c>
      <c r="K173" s="31" t="s">
        <v>551</v>
      </c>
      <c r="L173" s="32">
        <v>166.32</v>
      </c>
      <c r="M173" s="31" t="s">
        <v>1487</v>
      </c>
      <c r="N173" s="32">
        <v>1580535.3326735001</v>
      </c>
      <c r="O173" s="31" t="s">
        <v>1546</v>
      </c>
    </row>
    <row r="174" spans="1:15" ht="24" customHeight="1" x14ac:dyDescent="0.2">
      <c r="A174" s="31" t="s">
        <v>902</v>
      </c>
      <c r="B174" s="29" t="s">
        <v>443</v>
      </c>
      <c r="C174" s="29" t="s">
        <v>903</v>
      </c>
      <c r="D174" s="29" t="s">
        <v>567</v>
      </c>
      <c r="E174" s="30" t="s">
        <v>151</v>
      </c>
      <c r="F174" s="31" t="s">
        <v>1401</v>
      </c>
      <c r="G174" s="31" t="s">
        <v>551</v>
      </c>
      <c r="H174" s="31" t="s">
        <v>1544</v>
      </c>
      <c r="I174" s="31" t="s">
        <v>551</v>
      </c>
      <c r="J174" s="31" t="s">
        <v>1545</v>
      </c>
      <c r="K174" s="31" t="s">
        <v>551</v>
      </c>
      <c r="L174" s="32">
        <v>166.08</v>
      </c>
      <c r="M174" s="31" t="s">
        <v>1487</v>
      </c>
      <c r="N174" s="32">
        <v>1580701.4126734999</v>
      </c>
      <c r="O174" s="31" t="s">
        <v>1549</v>
      </c>
    </row>
    <row r="175" spans="1:15" ht="24" customHeight="1" x14ac:dyDescent="0.2">
      <c r="A175" s="31" t="s">
        <v>834</v>
      </c>
      <c r="B175" s="29" t="s">
        <v>445</v>
      </c>
      <c r="C175" s="29" t="s">
        <v>835</v>
      </c>
      <c r="D175" s="29" t="s">
        <v>567</v>
      </c>
      <c r="E175" s="30" t="s">
        <v>23</v>
      </c>
      <c r="F175" s="31" t="s">
        <v>1111</v>
      </c>
      <c r="G175" s="31" t="s">
        <v>551</v>
      </c>
      <c r="H175" s="31" t="s">
        <v>1547</v>
      </c>
      <c r="I175" s="31" t="s">
        <v>551</v>
      </c>
      <c r="J175" s="31" t="s">
        <v>1548</v>
      </c>
      <c r="K175" s="31" t="s">
        <v>551</v>
      </c>
      <c r="L175" s="32">
        <v>165.22</v>
      </c>
      <c r="M175" s="31" t="s">
        <v>1487</v>
      </c>
      <c r="N175" s="32">
        <v>1580866.6326735001</v>
      </c>
      <c r="O175" s="31" t="s">
        <v>1550</v>
      </c>
    </row>
    <row r="176" spans="1:15" ht="24" customHeight="1" x14ac:dyDescent="0.2">
      <c r="A176" s="31" t="s">
        <v>1051</v>
      </c>
      <c r="B176" s="29" t="s">
        <v>518</v>
      </c>
      <c r="C176" s="29" t="s">
        <v>1052</v>
      </c>
      <c r="D176" s="29" t="s">
        <v>567</v>
      </c>
      <c r="E176" s="30" t="s">
        <v>793</v>
      </c>
      <c r="F176" s="31" t="s">
        <v>1551</v>
      </c>
      <c r="G176" s="31" t="s">
        <v>551</v>
      </c>
      <c r="H176" s="31" t="s">
        <v>1552</v>
      </c>
      <c r="I176" s="31" t="s">
        <v>551</v>
      </c>
      <c r="J176" s="31" t="s">
        <v>1553</v>
      </c>
      <c r="K176" s="31" t="s">
        <v>551</v>
      </c>
      <c r="L176" s="32">
        <v>157.70474999999999</v>
      </c>
      <c r="M176" s="31" t="s">
        <v>1487</v>
      </c>
      <c r="N176" s="32">
        <v>1581024.3374234999</v>
      </c>
      <c r="O176" s="31" t="s">
        <v>1554</v>
      </c>
    </row>
    <row r="177" spans="1:15" ht="24" customHeight="1" x14ac:dyDescent="0.2">
      <c r="A177" s="31" t="s">
        <v>781</v>
      </c>
      <c r="B177" s="29" t="s">
        <v>435</v>
      </c>
      <c r="C177" s="29" t="s">
        <v>782</v>
      </c>
      <c r="D177" s="29" t="s">
        <v>567</v>
      </c>
      <c r="E177" s="30" t="s">
        <v>34</v>
      </c>
      <c r="F177" s="31" t="s">
        <v>1555</v>
      </c>
      <c r="G177" s="31" t="s">
        <v>551</v>
      </c>
      <c r="H177" s="31" t="s">
        <v>1556</v>
      </c>
      <c r="I177" s="31" t="s">
        <v>551</v>
      </c>
      <c r="J177" s="31" t="s">
        <v>1557</v>
      </c>
      <c r="K177" s="31" t="s">
        <v>551</v>
      </c>
      <c r="L177" s="32">
        <v>156.71396999999999</v>
      </c>
      <c r="M177" s="31" t="s">
        <v>1487</v>
      </c>
      <c r="N177" s="32">
        <v>1581181.0513935001</v>
      </c>
      <c r="O177" s="31" t="s">
        <v>1558</v>
      </c>
    </row>
    <row r="178" spans="1:15" ht="24" customHeight="1" x14ac:dyDescent="0.2">
      <c r="A178" s="31" t="s">
        <v>951</v>
      </c>
      <c r="B178" s="29" t="s">
        <v>435</v>
      </c>
      <c r="C178" s="29" t="s">
        <v>952</v>
      </c>
      <c r="D178" s="29" t="s">
        <v>561</v>
      </c>
      <c r="E178" s="30" t="s">
        <v>23</v>
      </c>
      <c r="F178" s="31" t="s">
        <v>1559</v>
      </c>
      <c r="G178" s="31" t="s">
        <v>551</v>
      </c>
      <c r="H178" s="31" t="s">
        <v>1560</v>
      </c>
      <c r="I178" s="31" t="s">
        <v>551</v>
      </c>
      <c r="J178" s="31" t="s">
        <v>1561</v>
      </c>
      <c r="K178" s="31" t="s">
        <v>551</v>
      </c>
      <c r="L178" s="32">
        <v>155.25</v>
      </c>
      <c r="M178" s="31" t="s">
        <v>1487</v>
      </c>
      <c r="N178" s="32">
        <v>1581336.3013935001</v>
      </c>
      <c r="O178" s="31" t="s">
        <v>1562</v>
      </c>
    </row>
    <row r="179" spans="1:15" ht="24" customHeight="1" x14ac:dyDescent="0.2">
      <c r="A179" s="31" t="s">
        <v>865</v>
      </c>
      <c r="B179" s="29" t="s">
        <v>377</v>
      </c>
      <c r="C179" s="29" t="s">
        <v>866</v>
      </c>
      <c r="D179" s="29" t="s">
        <v>567</v>
      </c>
      <c r="E179" s="30" t="s">
        <v>75</v>
      </c>
      <c r="F179" s="31" t="s">
        <v>1435</v>
      </c>
      <c r="G179" s="31" t="s">
        <v>551</v>
      </c>
      <c r="H179" s="31" t="s">
        <v>1563</v>
      </c>
      <c r="I179" s="31" t="s">
        <v>551</v>
      </c>
      <c r="J179" s="31" t="s">
        <v>1564</v>
      </c>
      <c r="K179" s="31" t="s">
        <v>551</v>
      </c>
      <c r="L179" s="32">
        <v>146.52000000000001</v>
      </c>
      <c r="M179" s="31" t="s">
        <v>1487</v>
      </c>
      <c r="N179" s="32">
        <v>1581482.8213935001</v>
      </c>
      <c r="O179" s="31" t="s">
        <v>1565</v>
      </c>
    </row>
    <row r="180" spans="1:15" ht="24" customHeight="1" x14ac:dyDescent="0.2">
      <c r="A180" s="31" t="s">
        <v>1013</v>
      </c>
      <c r="B180" s="29" t="s">
        <v>435</v>
      </c>
      <c r="C180" s="29" t="s">
        <v>1014</v>
      </c>
      <c r="D180" s="29" t="s">
        <v>567</v>
      </c>
      <c r="E180" s="30" t="s">
        <v>280</v>
      </c>
      <c r="F180" s="31" t="s">
        <v>1401</v>
      </c>
      <c r="G180" s="31" t="s">
        <v>551</v>
      </c>
      <c r="H180" s="31" t="s">
        <v>1566</v>
      </c>
      <c r="I180" s="31" t="s">
        <v>551</v>
      </c>
      <c r="J180" s="31" t="s">
        <v>1567</v>
      </c>
      <c r="K180" s="31" t="s">
        <v>551</v>
      </c>
      <c r="L180" s="32">
        <v>144.6</v>
      </c>
      <c r="M180" s="31" t="s">
        <v>1487</v>
      </c>
      <c r="N180" s="32">
        <v>1581627.4213934999</v>
      </c>
      <c r="O180" s="31" t="s">
        <v>1568</v>
      </c>
    </row>
    <row r="181" spans="1:15" ht="24" customHeight="1" x14ac:dyDescent="0.2">
      <c r="A181" s="31" t="s">
        <v>978</v>
      </c>
      <c r="B181" s="29" t="s">
        <v>377</v>
      </c>
      <c r="C181" s="29" t="s">
        <v>979</v>
      </c>
      <c r="D181" s="29" t="s">
        <v>567</v>
      </c>
      <c r="E181" s="30" t="s">
        <v>167</v>
      </c>
      <c r="F181" s="31" t="s">
        <v>1110</v>
      </c>
      <c r="G181" s="31" t="s">
        <v>551</v>
      </c>
      <c r="H181" s="31" t="s">
        <v>1569</v>
      </c>
      <c r="I181" s="31" t="s">
        <v>551</v>
      </c>
      <c r="J181" s="31" t="s">
        <v>1569</v>
      </c>
      <c r="K181" s="31" t="s">
        <v>551</v>
      </c>
      <c r="L181" s="32">
        <v>142.51</v>
      </c>
      <c r="M181" s="31" t="s">
        <v>1487</v>
      </c>
      <c r="N181" s="32">
        <v>1581769.9313935</v>
      </c>
      <c r="O181" s="31" t="s">
        <v>1571</v>
      </c>
    </row>
    <row r="182" spans="1:15" ht="24" customHeight="1" x14ac:dyDescent="0.2">
      <c r="A182" s="31" t="s">
        <v>818</v>
      </c>
      <c r="B182" s="29" t="s">
        <v>445</v>
      </c>
      <c r="C182" s="29" t="s">
        <v>819</v>
      </c>
      <c r="D182" s="29" t="s">
        <v>561</v>
      </c>
      <c r="E182" s="30" t="s">
        <v>23</v>
      </c>
      <c r="F182" s="31" t="s">
        <v>1477</v>
      </c>
      <c r="G182" s="31" t="s">
        <v>551</v>
      </c>
      <c r="H182" s="31" t="s">
        <v>1572</v>
      </c>
      <c r="I182" s="31" t="s">
        <v>551</v>
      </c>
      <c r="J182" s="31" t="s">
        <v>1573</v>
      </c>
      <c r="K182" s="31" t="s">
        <v>551</v>
      </c>
      <c r="L182" s="32">
        <v>141.91040000000001</v>
      </c>
      <c r="M182" s="31" t="s">
        <v>1487</v>
      </c>
      <c r="N182" s="32">
        <v>1581911.8417934999</v>
      </c>
      <c r="O182" s="31" t="s">
        <v>1574</v>
      </c>
    </row>
    <row r="183" spans="1:15" ht="24" customHeight="1" x14ac:dyDescent="0.2">
      <c r="A183" s="31" t="s">
        <v>1069</v>
      </c>
      <c r="B183" s="29" t="s">
        <v>377</v>
      </c>
      <c r="C183" s="29" t="s">
        <v>1070</v>
      </c>
      <c r="D183" s="29" t="s">
        <v>561</v>
      </c>
      <c r="E183" s="30" t="s">
        <v>562</v>
      </c>
      <c r="F183" s="31" t="s">
        <v>1575</v>
      </c>
      <c r="G183" s="31" t="s">
        <v>551</v>
      </c>
      <c r="H183" s="31" t="s">
        <v>1121</v>
      </c>
      <c r="I183" s="31" t="s">
        <v>551</v>
      </c>
      <c r="J183" s="31" t="s">
        <v>1433</v>
      </c>
      <c r="K183" s="31" t="s">
        <v>551</v>
      </c>
      <c r="L183" s="32">
        <v>130.66200000000001</v>
      </c>
      <c r="M183" s="31" t="s">
        <v>1487</v>
      </c>
      <c r="N183" s="32">
        <v>1582042.5037934999</v>
      </c>
      <c r="O183" s="31" t="s">
        <v>1574</v>
      </c>
    </row>
    <row r="184" spans="1:15" ht="24" customHeight="1" x14ac:dyDescent="0.2">
      <c r="A184" s="31" t="s">
        <v>599</v>
      </c>
      <c r="B184" s="29" t="s">
        <v>377</v>
      </c>
      <c r="C184" s="29" t="s">
        <v>600</v>
      </c>
      <c r="D184" s="29" t="s">
        <v>567</v>
      </c>
      <c r="E184" s="30" t="s">
        <v>70</v>
      </c>
      <c r="F184" s="31" t="s">
        <v>1577</v>
      </c>
      <c r="G184" s="31" t="s">
        <v>551</v>
      </c>
      <c r="H184" s="31" t="s">
        <v>1578</v>
      </c>
      <c r="I184" s="31" t="s">
        <v>551</v>
      </c>
      <c r="J184" s="31" t="s">
        <v>1579</v>
      </c>
      <c r="K184" s="31" t="s">
        <v>551</v>
      </c>
      <c r="L184" s="32">
        <v>129.81600800000001</v>
      </c>
      <c r="M184" s="31" t="s">
        <v>1487</v>
      </c>
      <c r="N184" s="32">
        <v>1582172.3198015001</v>
      </c>
      <c r="O184" s="31" t="s">
        <v>1576</v>
      </c>
    </row>
    <row r="185" spans="1:15" ht="24" customHeight="1" x14ac:dyDescent="0.2">
      <c r="A185" s="31" t="s">
        <v>1071</v>
      </c>
      <c r="B185" s="29" t="s">
        <v>377</v>
      </c>
      <c r="C185" s="29" t="s">
        <v>1072</v>
      </c>
      <c r="D185" s="29" t="s">
        <v>567</v>
      </c>
      <c r="E185" s="30" t="s">
        <v>34</v>
      </c>
      <c r="F185" s="31" t="s">
        <v>1581</v>
      </c>
      <c r="G185" s="31" t="s">
        <v>551</v>
      </c>
      <c r="H185" s="31" t="s">
        <v>1582</v>
      </c>
      <c r="I185" s="31" t="s">
        <v>551</v>
      </c>
      <c r="J185" s="31" t="s">
        <v>1583</v>
      </c>
      <c r="K185" s="31" t="s">
        <v>551</v>
      </c>
      <c r="L185" s="32">
        <v>128.83619999999999</v>
      </c>
      <c r="M185" s="31" t="s">
        <v>1487</v>
      </c>
      <c r="N185" s="32">
        <v>1582301.1560015001</v>
      </c>
      <c r="O185" s="31" t="s">
        <v>1580</v>
      </c>
    </row>
    <row r="186" spans="1:15" ht="24" customHeight="1" x14ac:dyDescent="0.2">
      <c r="A186" s="31" t="s">
        <v>1585</v>
      </c>
      <c r="B186" s="29" t="s">
        <v>382</v>
      </c>
      <c r="C186" s="29" t="s">
        <v>1586</v>
      </c>
      <c r="D186" s="29" t="s">
        <v>610</v>
      </c>
      <c r="E186" s="30" t="s">
        <v>23</v>
      </c>
      <c r="F186" s="31" t="s">
        <v>2434</v>
      </c>
      <c r="G186" s="31" t="s">
        <v>551</v>
      </c>
      <c r="H186" s="31" t="s">
        <v>1587</v>
      </c>
      <c r="I186" s="31" t="s">
        <v>551</v>
      </c>
      <c r="J186" s="31" t="s">
        <v>2445</v>
      </c>
      <c r="K186" s="31" t="s">
        <v>551</v>
      </c>
      <c r="L186" s="32">
        <v>125.0801156</v>
      </c>
      <c r="M186" s="31" t="s">
        <v>1487</v>
      </c>
      <c r="N186" s="32">
        <v>1582426.2361171001</v>
      </c>
      <c r="O186" s="31" t="s">
        <v>1584</v>
      </c>
    </row>
    <row r="187" spans="1:15" ht="24" customHeight="1" x14ac:dyDescent="0.2">
      <c r="A187" s="31" t="s">
        <v>830</v>
      </c>
      <c r="B187" s="29" t="s">
        <v>445</v>
      </c>
      <c r="C187" s="29" t="s">
        <v>831</v>
      </c>
      <c r="D187" s="29" t="s">
        <v>567</v>
      </c>
      <c r="E187" s="30" t="s">
        <v>151</v>
      </c>
      <c r="F187" s="31" t="s">
        <v>1172</v>
      </c>
      <c r="G187" s="31" t="s">
        <v>551</v>
      </c>
      <c r="H187" s="31" t="s">
        <v>1588</v>
      </c>
      <c r="I187" s="31" t="s">
        <v>551</v>
      </c>
      <c r="J187" s="31" t="s">
        <v>1179</v>
      </c>
      <c r="K187" s="31" t="s">
        <v>551</v>
      </c>
      <c r="L187" s="32">
        <v>116.8</v>
      </c>
      <c r="M187" s="31" t="s">
        <v>1487</v>
      </c>
      <c r="N187" s="32">
        <v>1582543.0361170999</v>
      </c>
      <c r="O187" s="31" t="s">
        <v>1589</v>
      </c>
    </row>
    <row r="188" spans="1:15" ht="24" customHeight="1" x14ac:dyDescent="0.2">
      <c r="A188" s="31" t="s">
        <v>982</v>
      </c>
      <c r="B188" s="29" t="s">
        <v>488</v>
      </c>
      <c r="C188" s="29" t="s">
        <v>946</v>
      </c>
      <c r="D188" s="29" t="s">
        <v>561</v>
      </c>
      <c r="E188" s="30" t="s">
        <v>23</v>
      </c>
      <c r="F188" s="31" t="s">
        <v>1590</v>
      </c>
      <c r="G188" s="31" t="s">
        <v>551</v>
      </c>
      <c r="H188" s="31" t="s">
        <v>1591</v>
      </c>
      <c r="I188" s="31" t="s">
        <v>551</v>
      </c>
      <c r="J188" s="31" t="s">
        <v>1592</v>
      </c>
      <c r="K188" s="31" t="s">
        <v>551</v>
      </c>
      <c r="L188" s="32">
        <v>116.172</v>
      </c>
      <c r="M188" s="31" t="s">
        <v>1487</v>
      </c>
      <c r="N188" s="32">
        <v>1582659.2081170999</v>
      </c>
      <c r="O188" s="31" t="s">
        <v>1589</v>
      </c>
    </row>
    <row r="189" spans="1:15" ht="36" customHeight="1" x14ac:dyDescent="0.2">
      <c r="A189" s="31" t="s">
        <v>1594</v>
      </c>
      <c r="B189" s="29" t="s">
        <v>382</v>
      </c>
      <c r="C189" s="29" t="s">
        <v>1595</v>
      </c>
      <c r="D189" s="29" t="s">
        <v>561</v>
      </c>
      <c r="E189" s="30" t="s">
        <v>23</v>
      </c>
      <c r="F189" s="31" t="s">
        <v>1596</v>
      </c>
      <c r="G189" s="31" t="s">
        <v>551</v>
      </c>
      <c r="H189" s="31" t="s">
        <v>1597</v>
      </c>
      <c r="I189" s="31" t="s">
        <v>551</v>
      </c>
      <c r="J189" s="31" t="s">
        <v>1598</v>
      </c>
      <c r="K189" s="31" t="s">
        <v>551</v>
      </c>
      <c r="L189" s="32">
        <v>112.30592830000001</v>
      </c>
      <c r="M189" s="31" t="s">
        <v>1487</v>
      </c>
      <c r="N189" s="32">
        <v>1582771.5140454001</v>
      </c>
      <c r="O189" s="31" t="s">
        <v>1593</v>
      </c>
    </row>
    <row r="190" spans="1:15" ht="24" customHeight="1" x14ac:dyDescent="0.2">
      <c r="A190" s="31" t="s">
        <v>1600</v>
      </c>
      <c r="B190" s="29" t="s">
        <v>518</v>
      </c>
      <c r="C190" s="29" t="s">
        <v>1601</v>
      </c>
      <c r="D190" s="29" t="s">
        <v>561</v>
      </c>
      <c r="E190" s="30" t="s">
        <v>23</v>
      </c>
      <c r="F190" s="31" t="s">
        <v>1602</v>
      </c>
      <c r="G190" s="31" t="s">
        <v>551</v>
      </c>
      <c r="H190" s="31" t="s">
        <v>1450</v>
      </c>
      <c r="I190" s="31" t="s">
        <v>551</v>
      </c>
      <c r="J190" s="31" t="s">
        <v>1603</v>
      </c>
      <c r="K190" s="31" t="s">
        <v>551</v>
      </c>
      <c r="L190" s="32">
        <v>112.088195</v>
      </c>
      <c r="M190" s="31" t="s">
        <v>1487</v>
      </c>
      <c r="N190" s="32">
        <v>1582883.6022403999</v>
      </c>
      <c r="O190" s="31" t="s">
        <v>1599</v>
      </c>
    </row>
    <row r="191" spans="1:15" ht="24" customHeight="1" x14ac:dyDescent="0.2">
      <c r="A191" s="31" t="s">
        <v>1641</v>
      </c>
      <c r="B191" s="29" t="s">
        <v>382</v>
      </c>
      <c r="C191" s="29" t="s">
        <v>1642</v>
      </c>
      <c r="D191" s="29" t="s">
        <v>610</v>
      </c>
      <c r="E191" s="30" t="s">
        <v>23</v>
      </c>
      <c r="F191" s="31" t="s">
        <v>2442</v>
      </c>
      <c r="G191" s="31" t="s">
        <v>551</v>
      </c>
      <c r="H191" s="31" t="s">
        <v>1643</v>
      </c>
      <c r="I191" s="31" t="s">
        <v>551</v>
      </c>
      <c r="J191" s="31" t="s">
        <v>2446</v>
      </c>
      <c r="K191" s="31" t="s">
        <v>551</v>
      </c>
      <c r="L191" s="32">
        <v>111.3892311</v>
      </c>
      <c r="M191" s="31" t="s">
        <v>1487</v>
      </c>
      <c r="N191" s="32">
        <v>1582994.9914714999</v>
      </c>
      <c r="O191" s="31" t="s">
        <v>1599</v>
      </c>
    </row>
    <row r="192" spans="1:15" ht="24" customHeight="1" x14ac:dyDescent="0.2">
      <c r="A192" s="31" t="s">
        <v>749</v>
      </c>
      <c r="B192" s="29" t="s">
        <v>382</v>
      </c>
      <c r="C192" s="29" t="s">
        <v>750</v>
      </c>
      <c r="D192" s="29" t="s">
        <v>567</v>
      </c>
      <c r="E192" s="30" t="s">
        <v>170</v>
      </c>
      <c r="F192" s="31" t="s">
        <v>1604</v>
      </c>
      <c r="G192" s="31" t="s">
        <v>551</v>
      </c>
      <c r="H192" s="31" t="s">
        <v>1605</v>
      </c>
      <c r="I192" s="31" t="s">
        <v>551</v>
      </c>
      <c r="J192" s="31" t="s">
        <v>1606</v>
      </c>
      <c r="K192" s="31" t="s">
        <v>551</v>
      </c>
      <c r="L192" s="32">
        <v>111.1953036</v>
      </c>
      <c r="M192" s="31" t="s">
        <v>1487</v>
      </c>
      <c r="N192" s="32">
        <v>1583106.1867751</v>
      </c>
      <c r="O192" s="31" t="s">
        <v>1607</v>
      </c>
    </row>
    <row r="193" spans="1:15" ht="24" customHeight="1" x14ac:dyDescent="0.2">
      <c r="A193" s="31" t="s">
        <v>728</v>
      </c>
      <c r="B193" s="29" t="s">
        <v>377</v>
      </c>
      <c r="C193" s="29" t="s">
        <v>729</v>
      </c>
      <c r="D193" s="29" t="s">
        <v>567</v>
      </c>
      <c r="E193" s="30" t="s">
        <v>70</v>
      </c>
      <c r="F193" s="31" t="s">
        <v>1608</v>
      </c>
      <c r="G193" s="31" t="s">
        <v>551</v>
      </c>
      <c r="H193" s="31" t="s">
        <v>1609</v>
      </c>
      <c r="I193" s="31" t="s">
        <v>551</v>
      </c>
      <c r="J193" s="31" t="s">
        <v>1610</v>
      </c>
      <c r="K193" s="31" t="s">
        <v>551</v>
      </c>
      <c r="L193" s="32">
        <v>106.794</v>
      </c>
      <c r="M193" s="31" t="s">
        <v>1487</v>
      </c>
      <c r="N193" s="32">
        <v>1583212.9807750999</v>
      </c>
      <c r="O193" s="31" t="s">
        <v>1611</v>
      </c>
    </row>
    <row r="194" spans="1:15" ht="24" customHeight="1" x14ac:dyDescent="0.2">
      <c r="A194" s="31" t="s">
        <v>822</v>
      </c>
      <c r="B194" s="29" t="s">
        <v>445</v>
      </c>
      <c r="C194" s="29" t="s">
        <v>823</v>
      </c>
      <c r="D194" s="29" t="s">
        <v>561</v>
      </c>
      <c r="E194" s="30" t="s">
        <v>23</v>
      </c>
      <c r="F194" s="31" t="s">
        <v>1612</v>
      </c>
      <c r="G194" s="31" t="s">
        <v>551</v>
      </c>
      <c r="H194" s="31" t="s">
        <v>1613</v>
      </c>
      <c r="I194" s="31" t="s">
        <v>551</v>
      </c>
      <c r="J194" s="31" t="s">
        <v>1614</v>
      </c>
      <c r="K194" s="31" t="s">
        <v>551</v>
      </c>
      <c r="L194" s="32">
        <v>103.7628</v>
      </c>
      <c r="M194" s="31" t="s">
        <v>1487</v>
      </c>
      <c r="N194" s="32">
        <v>1583316.7435751001</v>
      </c>
      <c r="O194" s="31" t="s">
        <v>1611</v>
      </c>
    </row>
    <row r="195" spans="1:15" ht="24" customHeight="1" x14ac:dyDescent="0.2">
      <c r="A195" s="31" t="s">
        <v>797</v>
      </c>
      <c r="B195" s="29" t="s">
        <v>435</v>
      </c>
      <c r="C195" s="29" t="s">
        <v>798</v>
      </c>
      <c r="D195" s="29" t="s">
        <v>567</v>
      </c>
      <c r="E195" s="30" t="s">
        <v>34</v>
      </c>
      <c r="F195" s="31" t="s">
        <v>1615</v>
      </c>
      <c r="G195" s="31" t="s">
        <v>551</v>
      </c>
      <c r="H195" s="31" t="s">
        <v>1616</v>
      </c>
      <c r="I195" s="31" t="s">
        <v>551</v>
      </c>
      <c r="J195" s="31" t="s">
        <v>1617</v>
      </c>
      <c r="K195" s="31" t="s">
        <v>551</v>
      </c>
      <c r="L195" s="32">
        <v>94.141440000000003</v>
      </c>
      <c r="M195" s="31" t="s">
        <v>1487</v>
      </c>
      <c r="N195" s="32">
        <v>1583410.8850151</v>
      </c>
      <c r="O195" s="31" t="s">
        <v>1618</v>
      </c>
    </row>
    <row r="196" spans="1:15" ht="24" customHeight="1" x14ac:dyDescent="0.2">
      <c r="A196" s="31" t="s">
        <v>1619</v>
      </c>
      <c r="B196" s="29" t="s">
        <v>518</v>
      </c>
      <c r="C196" s="29" t="s">
        <v>1620</v>
      </c>
      <c r="D196" s="29" t="s">
        <v>567</v>
      </c>
      <c r="E196" s="30" t="s">
        <v>1621</v>
      </c>
      <c r="F196" s="31" t="s">
        <v>1622</v>
      </c>
      <c r="G196" s="31" t="s">
        <v>551</v>
      </c>
      <c r="H196" s="31" t="s">
        <v>1623</v>
      </c>
      <c r="I196" s="31" t="s">
        <v>551</v>
      </c>
      <c r="J196" s="31" t="s">
        <v>1624</v>
      </c>
      <c r="K196" s="31" t="s">
        <v>551</v>
      </c>
      <c r="L196" s="32">
        <v>93.630917100000005</v>
      </c>
      <c r="M196" s="31" t="s">
        <v>1487</v>
      </c>
      <c r="N196" s="32">
        <v>1583504.5159322</v>
      </c>
      <c r="O196" s="31" t="s">
        <v>1628</v>
      </c>
    </row>
    <row r="197" spans="1:15" ht="24" customHeight="1" x14ac:dyDescent="0.2">
      <c r="A197" s="31" t="s">
        <v>1063</v>
      </c>
      <c r="B197" s="29" t="s">
        <v>377</v>
      </c>
      <c r="C197" s="29" t="s">
        <v>1064</v>
      </c>
      <c r="D197" s="29" t="s">
        <v>567</v>
      </c>
      <c r="E197" s="30" t="s">
        <v>10</v>
      </c>
      <c r="F197" s="31" t="s">
        <v>1625</v>
      </c>
      <c r="G197" s="31" t="s">
        <v>551</v>
      </c>
      <c r="H197" s="31" t="s">
        <v>1626</v>
      </c>
      <c r="I197" s="31" t="s">
        <v>551</v>
      </c>
      <c r="J197" s="31" t="s">
        <v>1627</v>
      </c>
      <c r="K197" s="31" t="s">
        <v>551</v>
      </c>
      <c r="L197" s="32">
        <v>93.534000000000006</v>
      </c>
      <c r="M197" s="31" t="s">
        <v>1487</v>
      </c>
      <c r="N197" s="32">
        <v>1583598.0499322</v>
      </c>
      <c r="O197" s="31" t="s">
        <v>1628</v>
      </c>
    </row>
    <row r="198" spans="1:15" ht="24" customHeight="1" x14ac:dyDescent="0.2">
      <c r="A198" s="31" t="s">
        <v>1629</v>
      </c>
      <c r="B198" s="29" t="s">
        <v>382</v>
      </c>
      <c r="C198" s="29" t="s">
        <v>1630</v>
      </c>
      <c r="D198" s="29" t="s">
        <v>610</v>
      </c>
      <c r="E198" s="30" t="s">
        <v>23</v>
      </c>
      <c r="F198" s="31" t="s">
        <v>1631</v>
      </c>
      <c r="G198" s="31" t="s">
        <v>551</v>
      </c>
      <c r="H198" s="31" t="s">
        <v>1632</v>
      </c>
      <c r="I198" s="31" t="s">
        <v>551</v>
      </c>
      <c r="J198" s="31" t="s">
        <v>1633</v>
      </c>
      <c r="K198" s="31" t="s">
        <v>551</v>
      </c>
      <c r="L198" s="32">
        <v>91.241847800000002</v>
      </c>
      <c r="M198" s="31" t="s">
        <v>1487</v>
      </c>
      <c r="N198" s="32">
        <v>1583689.2917800001</v>
      </c>
      <c r="O198" s="31" t="s">
        <v>1634</v>
      </c>
    </row>
    <row r="199" spans="1:15" ht="24" customHeight="1" x14ac:dyDescent="0.2">
      <c r="A199" s="31" t="s">
        <v>1635</v>
      </c>
      <c r="B199" s="29" t="s">
        <v>518</v>
      </c>
      <c r="C199" s="29" t="s">
        <v>1636</v>
      </c>
      <c r="D199" s="29" t="s">
        <v>567</v>
      </c>
      <c r="E199" s="30" t="s">
        <v>1621</v>
      </c>
      <c r="F199" s="31" t="s">
        <v>1622</v>
      </c>
      <c r="G199" s="31" t="s">
        <v>551</v>
      </c>
      <c r="H199" s="31" t="s">
        <v>1637</v>
      </c>
      <c r="I199" s="31" t="s">
        <v>551</v>
      </c>
      <c r="J199" s="31" t="s">
        <v>1638</v>
      </c>
      <c r="K199" s="31" t="s">
        <v>551</v>
      </c>
      <c r="L199" s="32">
        <v>90.980985500000003</v>
      </c>
      <c r="M199" s="31" t="s">
        <v>1487</v>
      </c>
      <c r="N199" s="32">
        <v>1583780.2727655</v>
      </c>
      <c r="O199" s="31" t="s">
        <v>1634</v>
      </c>
    </row>
    <row r="200" spans="1:15" ht="24" customHeight="1" x14ac:dyDescent="0.2">
      <c r="A200" s="31" t="s">
        <v>972</v>
      </c>
      <c r="B200" s="29" t="s">
        <v>377</v>
      </c>
      <c r="C200" s="29" t="s">
        <v>973</v>
      </c>
      <c r="D200" s="29" t="s">
        <v>567</v>
      </c>
      <c r="E200" s="30" t="s">
        <v>167</v>
      </c>
      <c r="F200" s="31" t="s">
        <v>1110</v>
      </c>
      <c r="G200" s="31" t="s">
        <v>551</v>
      </c>
      <c r="H200" s="31" t="s">
        <v>1639</v>
      </c>
      <c r="I200" s="31" t="s">
        <v>551</v>
      </c>
      <c r="J200" s="31" t="s">
        <v>1639</v>
      </c>
      <c r="K200" s="31" t="s">
        <v>551</v>
      </c>
      <c r="L200" s="32">
        <v>88.62</v>
      </c>
      <c r="M200" s="31" t="s">
        <v>1487</v>
      </c>
      <c r="N200" s="32">
        <v>1583868.8927654999</v>
      </c>
      <c r="O200" s="31" t="s">
        <v>1640</v>
      </c>
    </row>
    <row r="201" spans="1:15" ht="24" customHeight="1" x14ac:dyDescent="0.2">
      <c r="A201" s="31" t="s">
        <v>615</v>
      </c>
      <c r="B201" s="29" t="s">
        <v>382</v>
      </c>
      <c r="C201" s="29" t="s">
        <v>616</v>
      </c>
      <c r="D201" s="29" t="s">
        <v>567</v>
      </c>
      <c r="E201" s="30" t="s">
        <v>20</v>
      </c>
      <c r="F201" s="31" t="s">
        <v>1192</v>
      </c>
      <c r="G201" s="31" t="s">
        <v>551</v>
      </c>
      <c r="H201" s="31" t="s">
        <v>1644</v>
      </c>
      <c r="I201" s="31" t="s">
        <v>551</v>
      </c>
      <c r="J201" s="31" t="s">
        <v>1645</v>
      </c>
      <c r="K201" s="31" t="s">
        <v>551</v>
      </c>
      <c r="L201" s="32">
        <v>84.2</v>
      </c>
      <c r="M201" s="31" t="s">
        <v>1487</v>
      </c>
      <c r="N201" s="32">
        <v>1583953.0927655001</v>
      </c>
      <c r="O201" s="31" t="s">
        <v>1640</v>
      </c>
    </row>
    <row r="202" spans="1:15" ht="24" customHeight="1" x14ac:dyDescent="0.2">
      <c r="A202" s="31" t="s">
        <v>980</v>
      </c>
      <c r="B202" s="29" t="s">
        <v>488</v>
      </c>
      <c r="C202" s="29" t="s">
        <v>981</v>
      </c>
      <c r="D202" s="29" t="s">
        <v>561</v>
      </c>
      <c r="E202" s="30" t="s">
        <v>23</v>
      </c>
      <c r="F202" s="31" t="s">
        <v>1590</v>
      </c>
      <c r="G202" s="31" t="s">
        <v>551</v>
      </c>
      <c r="H202" s="31" t="s">
        <v>1647</v>
      </c>
      <c r="I202" s="31" t="s">
        <v>551</v>
      </c>
      <c r="J202" s="31" t="s">
        <v>1648</v>
      </c>
      <c r="K202" s="31" t="s">
        <v>551</v>
      </c>
      <c r="L202" s="32">
        <v>82.763999999999996</v>
      </c>
      <c r="M202" s="31" t="s">
        <v>1487</v>
      </c>
      <c r="N202" s="32">
        <v>1584035.8567655</v>
      </c>
      <c r="O202" s="31" t="s">
        <v>1646</v>
      </c>
    </row>
    <row r="203" spans="1:15" ht="24" customHeight="1" x14ac:dyDescent="0.2">
      <c r="A203" s="31" t="s">
        <v>967</v>
      </c>
      <c r="B203" s="29" t="s">
        <v>377</v>
      </c>
      <c r="C203" s="29" t="s">
        <v>228</v>
      </c>
      <c r="D203" s="29" t="s">
        <v>567</v>
      </c>
      <c r="E203" s="30" t="s">
        <v>75</v>
      </c>
      <c r="F203" s="31" t="s">
        <v>1649</v>
      </c>
      <c r="G203" s="31" t="s">
        <v>551</v>
      </c>
      <c r="H203" s="31" t="s">
        <v>1650</v>
      </c>
      <c r="I203" s="31" t="s">
        <v>551</v>
      </c>
      <c r="J203" s="31" t="s">
        <v>1651</v>
      </c>
      <c r="K203" s="31" t="s">
        <v>551</v>
      </c>
      <c r="L203" s="32">
        <v>82.11</v>
      </c>
      <c r="M203" s="31" t="s">
        <v>1487</v>
      </c>
      <c r="N203" s="32">
        <v>1584117.9667654999</v>
      </c>
      <c r="O203" s="31" t="s">
        <v>1652</v>
      </c>
    </row>
    <row r="204" spans="1:15" ht="24" customHeight="1" x14ac:dyDescent="0.2">
      <c r="A204" s="31" t="s">
        <v>623</v>
      </c>
      <c r="B204" s="29" t="s">
        <v>382</v>
      </c>
      <c r="C204" s="29" t="s">
        <v>624</v>
      </c>
      <c r="D204" s="29" t="s">
        <v>610</v>
      </c>
      <c r="E204" s="30" t="s">
        <v>23</v>
      </c>
      <c r="F204" s="31" t="s">
        <v>2237</v>
      </c>
      <c r="G204" s="31" t="s">
        <v>551</v>
      </c>
      <c r="H204" s="31" t="s">
        <v>1489</v>
      </c>
      <c r="I204" s="31" t="s">
        <v>551</v>
      </c>
      <c r="J204" s="31" t="s">
        <v>2238</v>
      </c>
      <c r="K204" s="31" t="s">
        <v>551</v>
      </c>
      <c r="L204" s="32">
        <v>80.3</v>
      </c>
      <c r="M204" s="31" t="s">
        <v>1487</v>
      </c>
      <c r="N204" s="32">
        <v>1584198.2667655</v>
      </c>
      <c r="O204" s="31" t="s">
        <v>1652</v>
      </c>
    </row>
    <row r="205" spans="1:15" ht="24" customHeight="1" x14ac:dyDescent="0.2">
      <c r="A205" s="31" t="s">
        <v>885</v>
      </c>
      <c r="B205" s="29" t="s">
        <v>382</v>
      </c>
      <c r="C205" s="29" t="s">
        <v>886</v>
      </c>
      <c r="D205" s="29" t="s">
        <v>567</v>
      </c>
      <c r="E205" s="30" t="s">
        <v>151</v>
      </c>
      <c r="F205" s="31" t="s">
        <v>1655</v>
      </c>
      <c r="G205" s="31" t="s">
        <v>551</v>
      </c>
      <c r="H205" s="31" t="s">
        <v>1656</v>
      </c>
      <c r="I205" s="31" t="s">
        <v>551</v>
      </c>
      <c r="J205" s="31" t="s">
        <v>1657</v>
      </c>
      <c r="K205" s="31" t="s">
        <v>551</v>
      </c>
      <c r="L205" s="32">
        <v>78.423720000000003</v>
      </c>
      <c r="M205" s="31" t="s">
        <v>1654</v>
      </c>
      <c r="N205" s="32">
        <v>1584276.6904855</v>
      </c>
      <c r="O205" s="31" t="s">
        <v>1658</v>
      </c>
    </row>
    <row r="206" spans="1:15" ht="24" customHeight="1" x14ac:dyDescent="0.2">
      <c r="A206" s="31" t="s">
        <v>742</v>
      </c>
      <c r="B206" s="29" t="s">
        <v>377</v>
      </c>
      <c r="C206" s="29" t="s">
        <v>743</v>
      </c>
      <c r="D206" s="29" t="s">
        <v>567</v>
      </c>
      <c r="E206" s="30" t="s">
        <v>70</v>
      </c>
      <c r="F206" s="31" t="s">
        <v>1659</v>
      </c>
      <c r="G206" s="31" t="s">
        <v>551</v>
      </c>
      <c r="H206" s="31" t="s">
        <v>1204</v>
      </c>
      <c r="I206" s="31" t="s">
        <v>551</v>
      </c>
      <c r="J206" s="31" t="s">
        <v>1660</v>
      </c>
      <c r="K206" s="31" t="s">
        <v>551</v>
      </c>
      <c r="L206" s="32">
        <v>67.8</v>
      </c>
      <c r="M206" s="31" t="s">
        <v>1654</v>
      </c>
      <c r="N206" s="32">
        <v>1584344.4904855001</v>
      </c>
      <c r="O206" s="31" t="s">
        <v>1658</v>
      </c>
    </row>
    <row r="207" spans="1:15" ht="24" customHeight="1" x14ac:dyDescent="0.2">
      <c r="A207" s="31" t="s">
        <v>811</v>
      </c>
      <c r="B207" s="29" t="s">
        <v>435</v>
      </c>
      <c r="C207" s="29" t="s">
        <v>812</v>
      </c>
      <c r="D207" s="29" t="s">
        <v>561</v>
      </c>
      <c r="E207" s="30" t="s">
        <v>23</v>
      </c>
      <c r="F207" s="31" t="s">
        <v>1661</v>
      </c>
      <c r="G207" s="31" t="s">
        <v>551</v>
      </c>
      <c r="H207" s="31" t="s">
        <v>1662</v>
      </c>
      <c r="I207" s="31" t="s">
        <v>551</v>
      </c>
      <c r="J207" s="31" t="s">
        <v>1663</v>
      </c>
      <c r="K207" s="31" t="s">
        <v>551</v>
      </c>
      <c r="L207" s="32">
        <v>66.928895999999995</v>
      </c>
      <c r="M207" s="31" t="s">
        <v>1654</v>
      </c>
      <c r="N207" s="32">
        <v>1584411.4193815</v>
      </c>
      <c r="O207" s="31" t="s">
        <v>1658</v>
      </c>
    </row>
    <row r="208" spans="1:15" ht="24" customHeight="1" x14ac:dyDescent="0.2">
      <c r="A208" s="31" t="s">
        <v>1023</v>
      </c>
      <c r="B208" s="29" t="s">
        <v>382</v>
      </c>
      <c r="C208" s="29" t="s">
        <v>1024</v>
      </c>
      <c r="D208" s="29" t="s">
        <v>567</v>
      </c>
      <c r="E208" s="30" t="s">
        <v>151</v>
      </c>
      <c r="F208" s="31" t="s">
        <v>1200</v>
      </c>
      <c r="G208" s="31" t="s">
        <v>551</v>
      </c>
      <c r="H208" s="31" t="s">
        <v>1665</v>
      </c>
      <c r="I208" s="31" t="s">
        <v>551</v>
      </c>
      <c r="J208" s="31" t="s">
        <v>1666</v>
      </c>
      <c r="K208" s="31" t="s">
        <v>551</v>
      </c>
      <c r="L208" s="32">
        <v>66.36</v>
      </c>
      <c r="M208" s="31" t="s">
        <v>1654</v>
      </c>
      <c r="N208" s="32">
        <v>1584477.7793815001</v>
      </c>
      <c r="O208" s="31" t="s">
        <v>1664</v>
      </c>
    </row>
    <row r="209" spans="1:15" ht="60" customHeight="1" x14ac:dyDescent="0.2">
      <c r="A209" s="31" t="s">
        <v>1028</v>
      </c>
      <c r="B209" s="29" t="s">
        <v>377</v>
      </c>
      <c r="C209" s="29" t="s">
        <v>1029</v>
      </c>
      <c r="D209" s="29" t="s">
        <v>567</v>
      </c>
      <c r="E209" s="30" t="s">
        <v>167</v>
      </c>
      <c r="F209" s="31" t="s">
        <v>1667</v>
      </c>
      <c r="G209" s="31" t="s">
        <v>551</v>
      </c>
      <c r="H209" s="31" t="s">
        <v>1668</v>
      </c>
      <c r="I209" s="31" t="s">
        <v>551</v>
      </c>
      <c r="J209" s="31" t="s">
        <v>1669</v>
      </c>
      <c r="K209" s="31" t="s">
        <v>551</v>
      </c>
      <c r="L209" s="32">
        <v>65.13</v>
      </c>
      <c r="M209" s="31" t="s">
        <v>1654</v>
      </c>
      <c r="N209" s="32">
        <v>1584542.9093815</v>
      </c>
      <c r="O209" s="31" t="s">
        <v>1664</v>
      </c>
    </row>
    <row r="210" spans="1:15" ht="24" customHeight="1" x14ac:dyDescent="0.2">
      <c r="A210" s="31" t="s">
        <v>1670</v>
      </c>
      <c r="B210" s="29" t="s">
        <v>518</v>
      </c>
      <c r="C210" s="29" t="s">
        <v>1671</v>
      </c>
      <c r="D210" s="29" t="s">
        <v>1033</v>
      </c>
      <c r="E210" s="30" t="s">
        <v>1621</v>
      </c>
      <c r="F210" s="31" t="s">
        <v>1308</v>
      </c>
      <c r="G210" s="31" t="s">
        <v>551</v>
      </c>
      <c r="H210" s="31" t="s">
        <v>1538</v>
      </c>
      <c r="I210" s="31" t="s">
        <v>551</v>
      </c>
      <c r="J210" s="31" t="s">
        <v>1672</v>
      </c>
      <c r="K210" s="31" t="s">
        <v>551</v>
      </c>
      <c r="L210" s="32">
        <v>64.041039999999995</v>
      </c>
      <c r="M210" s="31" t="s">
        <v>1654</v>
      </c>
      <c r="N210" s="32">
        <v>1584606.9504215</v>
      </c>
      <c r="O210" s="31" t="s">
        <v>1673</v>
      </c>
    </row>
    <row r="211" spans="1:15" ht="24" customHeight="1" x14ac:dyDescent="0.2">
      <c r="A211" s="31" t="s">
        <v>630</v>
      </c>
      <c r="B211" s="29" t="s">
        <v>382</v>
      </c>
      <c r="C211" s="29" t="s">
        <v>631</v>
      </c>
      <c r="D211" s="29" t="s">
        <v>632</v>
      </c>
      <c r="E211" s="30" t="s">
        <v>23</v>
      </c>
      <c r="F211" s="31" t="s">
        <v>2436</v>
      </c>
      <c r="G211" s="31" t="s">
        <v>551</v>
      </c>
      <c r="H211" s="31" t="s">
        <v>1570</v>
      </c>
      <c r="I211" s="31" t="s">
        <v>551</v>
      </c>
      <c r="J211" s="31" t="s">
        <v>2447</v>
      </c>
      <c r="K211" s="31" t="s">
        <v>551</v>
      </c>
      <c r="L211" s="32">
        <v>63.022159899999998</v>
      </c>
      <c r="M211" s="31" t="s">
        <v>1654</v>
      </c>
      <c r="N211" s="32">
        <v>1584669.9725814001</v>
      </c>
      <c r="O211" s="31" t="s">
        <v>1673</v>
      </c>
    </row>
    <row r="212" spans="1:15" ht="60" customHeight="1" x14ac:dyDescent="0.2">
      <c r="A212" s="31" t="s">
        <v>1085</v>
      </c>
      <c r="B212" s="29" t="s">
        <v>377</v>
      </c>
      <c r="C212" s="29" t="s">
        <v>1086</v>
      </c>
      <c r="D212" s="29" t="s">
        <v>567</v>
      </c>
      <c r="E212" s="30" t="s">
        <v>685</v>
      </c>
      <c r="F212" s="31" t="s">
        <v>1674</v>
      </c>
      <c r="G212" s="31" t="s">
        <v>551</v>
      </c>
      <c r="H212" s="31" t="s">
        <v>1675</v>
      </c>
      <c r="I212" s="31" t="s">
        <v>551</v>
      </c>
      <c r="J212" s="31" t="s">
        <v>1676</v>
      </c>
      <c r="K212" s="31" t="s">
        <v>551</v>
      </c>
      <c r="L212" s="32">
        <v>58.892400000000002</v>
      </c>
      <c r="M212" s="31" t="s">
        <v>1654</v>
      </c>
      <c r="N212" s="32">
        <v>1584728.8649814001</v>
      </c>
      <c r="O212" s="31" t="s">
        <v>1673</v>
      </c>
    </row>
    <row r="213" spans="1:15" ht="24" customHeight="1" x14ac:dyDescent="0.2">
      <c r="A213" s="31" t="s">
        <v>916</v>
      </c>
      <c r="B213" s="29" t="s">
        <v>382</v>
      </c>
      <c r="C213" s="29" t="s">
        <v>917</v>
      </c>
      <c r="D213" s="29" t="s">
        <v>567</v>
      </c>
      <c r="E213" s="30" t="s">
        <v>151</v>
      </c>
      <c r="F213" s="31" t="s">
        <v>1111</v>
      </c>
      <c r="G213" s="31" t="s">
        <v>551</v>
      </c>
      <c r="H213" s="31" t="s">
        <v>1677</v>
      </c>
      <c r="I213" s="31" t="s">
        <v>551</v>
      </c>
      <c r="J213" s="31" t="s">
        <v>1678</v>
      </c>
      <c r="K213" s="31" t="s">
        <v>551</v>
      </c>
      <c r="L213" s="32">
        <v>58.28</v>
      </c>
      <c r="M213" s="31" t="s">
        <v>1654</v>
      </c>
      <c r="N213" s="32">
        <v>1584787.1449814001</v>
      </c>
      <c r="O213" s="31" t="s">
        <v>1679</v>
      </c>
    </row>
    <row r="214" spans="1:15" ht="24" customHeight="1" x14ac:dyDescent="0.2">
      <c r="A214" s="31" t="s">
        <v>1680</v>
      </c>
      <c r="B214" s="29" t="s">
        <v>382</v>
      </c>
      <c r="C214" s="29" t="s">
        <v>1681</v>
      </c>
      <c r="D214" s="29" t="s">
        <v>610</v>
      </c>
      <c r="E214" s="30" t="s">
        <v>151</v>
      </c>
      <c r="F214" s="31" t="s">
        <v>1682</v>
      </c>
      <c r="G214" s="31" t="s">
        <v>551</v>
      </c>
      <c r="H214" s="31" t="s">
        <v>1683</v>
      </c>
      <c r="I214" s="31" t="s">
        <v>551</v>
      </c>
      <c r="J214" s="31" t="s">
        <v>1684</v>
      </c>
      <c r="K214" s="31" t="s">
        <v>551</v>
      </c>
      <c r="L214" s="32">
        <v>56.7681799</v>
      </c>
      <c r="M214" s="31" t="s">
        <v>1654</v>
      </c>
      <c r="N214" s="32">
        <v>1584843.9131612999</v>
      </c>
      <c r="O214" s="31" t="s">
        <v>1679</v>
      </c>
    </row>
    <row r="215" spans="1:15" ht="36" customHeight="1" x14ac:dyDescent="0.2">
      <c r="A215" s="31" t="s">
        <v>813</v>
      </c>
      <c r="B215" s="29" t="s">
        <v>435</v>
      </c>
      <c r="C215" s="29" t="s">
        <v>814</v>
      </c>
      <c r="D215" s="29" t="s">
        <v>561</v>
      </c>
      <c r="E215" s="30" t="s">
        <v>23</v>
      </c>
      <c r="F215" s="31" t="s">
        <v>1661</v>
      </c>
      <c r="G215" s="31" t="s">
        <v>551</v>
      </c>
      <c r="H215" s="31" t="s">
        <v>1685</v>
      </c>
      <c r="I215" s="31" t="s">
        <v>551</v>
      </c>
      <c r="J215" s="31" t="s">
        <v>1686</v>
      </c>
      <c r="K215" s="31" t="s">
        <v>551</v>
      </c>
      <c r="L215" s="32">
        <v>54.740735999999998</v>
      </c>
      <c r="M215" s="31" t="s">
        <v>1654</v>
      </c>
      <c r="N215" s="32">
        <v>1584898.6538972999</v>
      </c>
      <c r="O215" s="31" t="s">
        <v>1679</v>
      </c>
    </row>
    <row r="216" spans="1:15" ht="24" customHeight="1" x14ac:dyDescent="0.2">
      <c r="A216" s="31" t="s">
        <v>832</v>
      </c>
      <c r="B216" s="29" t="s">
        <v>445</v>
      </c>
      <c r="C216" s="29" t="s">
        <v>833</v>
      </c>
      <c r="D216" s="29" t="s">
        <v>567</v>
      </c>
      <c r="E216" s="30" t="s">
        <v>151</v>
      </c>
      <c r="F216" s="31" t="s">
        <v>1172</v>
      </c>
      <c r="G216" s="31" t="s">
        <v>551</v>
      </c>
      <c r="H216" s="31" t="s">
        <v>1688</v>
      </c>
      <c r="I216" s="31" t="s">
        <v>551</v>
      </c>
      <c r="J216" s="31" t="s">
        <v>1689</v>
      </c>
      <c r="K216" s="31" t="s">
        <v>551</v>
      </c>
      <c r="L216" s="32">
        <v>54.7</v>
      </c>
      <c r="M216" s="31" t="s">
        <v>1654</v>
      </c>
      <c r="N216" s="32">
        <v>1584953.3538973001</v>
      </c>
      <c r="O216" s="31" t="s">
        <v>1687</v>
      </c>
    </row>
    <row r="217" spans="1:15" ht="24" customHeight="1" x14ac:dyDescent="0.2">
      <c r="A217" s="31" t="s">
        <v>997</v>
      </c>
      <c r="B217" s="29" t="s">
        <v>377</v>
      </c>
      <c r="C217" s="29" t="s">
        <v>998</v>
      </c>
      <c r="D217" s="29" t="s">
        <v>567</v>
      </c>
      <c r="E217" s="30" t="s">
        <v>259</v>
      </c>
      <c r="F217" s="31" t="s">
        <v>1690</v>
      </c>
      <c r="G217" s="31" t="s">
        <v>551</v>
      </c>
      <c r="H217" s="31" t="s">
        <v>1691</v>
      </c>
      <c r="I217" s="31" t="s">
        <v>551</v>
      </c>
      <c r="J217" s="31" t="s">
        <v>1692</v>
      </c>
      <c r="K217" s="31" t="s">
        <v>551</v>
      </c>
      <c r="L217" s="32">
        <v>52.56</v>
      </c>
      <c r="M217" s="31" t="s">
        <v>1654</v>
      </c>
      <c r="N217" s="32">
        <v>1585005.9138972999</v>
      </c>
      <c r="O217" s="31" t="s">
        <v>1687</v>
      </c>
    </row>
    <row r="218" spans="1:15" ht="24" customHeight="1" x14ac:dyDescent="0.2">
      <c r="A218" s="31" t="s">
        <v>820</v>
      </c>
      <c r="B218" s="29" t="s">
        <v>445</v>
      </c>
      <c r="C218" s="29" t="s">
        <v>821</v>
      </c>
      <c r="D218" s="29" t="s">
        <v>561</v>
      </c>
      <c r="E218" s="30" t="s">
        <v>23</v>
      </c>
      <c r="F218" s="31" t="s">
        <v>1693</v>
      </c>
      <c r="G218" s="31" t="s">
        <v>551</v>
      </c>
      <c r="H218" s="31" t="s">
        <v>1694</v>
      </c>
      <c r="I218" s="31" t="s">
        <v>551</v>
      </c>
      <c r="J218" s="31" t="s">
        <v>1695</v>
      </c>
      <c r="K218" s="31" t="s">
        <v>551</v>
      </c>
      <c r="L218" s="32">
        <v>52.211868799999998</v>
      </c>
      <c r="M218" s="31" t="s">
        <v>1654</v>
      </c>
      <c r="N218" s="32">
        <v>1585058.1257660999</v>
      </c>
      <c r="O218" s="31" t="s">
        <v>1687</v>
      </c>
    </row>
    <row r="219" spans="1:15" ht="36" customHeight="1" x14ac:dyDescent="0.2">
      <c r="A219" s="31" t="s">
        <v>1697</v>
      </c>
      <c r="B219" s="29" t="s">
        <v>382</v>
      </c>
      <c r="C219" s="29" t="s">
        <v>1698</v>
      </c>
      <c r="D219" s="29" t="s">
        <v>610</v>
      </c>
      <c r="E219" s="30" t="s">
        <v>23</v>
      </c>
      <c r="F219" s="31" t="s">
        <v>2239</v>
      </c>
      <c r="G219" s="31" t="s">
        <v>551</v>
      </c>
      <c r="H219" s="31" t="s">
        <v>1699</v>
      </c>
      <c r="I219" s="31" t="s">
        <v>551</v>
      </c>
      <c r="J219" s="31" t="s">
        <v>2240</v>
      </c>
      <c r="K219" s="31" t="s">
        <v>551</v>
      </c>
      <c r="L219" s="32">
        <v>51.906599900000003</v>
      </c>
      <c r="M219" s="31" t="s">
        <v>1654</v>
      </c>
      <c r="N219" s="32">
        <v>1585110.0323660001</v>
      </c>
      <c r="O219" s="31" t="s">
        <v>1696</v>
      </c>
    </row>
    <row r="220" spans="1:15" ht="24" customHeight="1" x14ac:dyDescent="0.2">
      <c r="A220" s="31" t="s">
        <v>457</v>
      </c>
      <c r="B220" s="29" t="s">
        <v>448</v>
      </c>
      <c r="C220" s="29" t="s">
        <v>187</v>
      </c>
      <c r="D220" s="29" t="s">
        <v>567</v>
      </c>
      <c r="E220" s="30" t="s">
        <v>167</v>
      </c>
      <c r="F220" s="31" t="s">
        <v>1111</v>
      </c>
      <c r="G220" s="31" t="s">
        <v>551</v>
      </c>
      <c r="H220" s="31" t="s">
        <v>1700</v>
      </c>
      <c r="I220" s="31" t="s">
        <v>551</v>
      </c>
      <c r="J220" s="31" t="s">
        <v>1701</v>
      </c>
      <c r="K220" s="31" t="s">
        <v>551</v>
      </c>
      <c r="L220" s="32">
        <v>50.58</v>
      </c>
      <c r="M220" s="31" t="s">
        <v>1654</v>
      </c>
      <c r="N220" s="32">
        <v>1585160.612366</v>
      </c>
      <c r="O220" s="31" t="s">
        <v>1696</v>
      </c>
    </row>
    <row r="221" spans="1:15" ht="24" customHeight="1" x14ac:dyDescent="0.2">
      <c r="A221" s="31" t="s">
        <v>861</v>
      </c>
      <c r="B221" s="29" t="s">
        <v>377</v>
      </c>
      <c r="C221" s="29" t="s">
        <v>862</v>
      </c>
      <c r="D221" s="29" t="s">
        <v>567</v>
      </c>
      <c r="E221" s="30" t="s">
        <v>70</v>
      </c>
      <c r="F221" s="31" t="s">
        <v>1703</v>
      </c>
      <c r="G221" s="31" t="s">
        <v>551</v>
      </c>
      <c r="H221" s="31" t="s">
        <v>1704</v>
      </c>
      <c r="I221" s="31" t="s">
        <v>551</v>
      </c>
      <c r="J221" s="31" t="s">
        <v>1705</v>
      </c>
      <c r="K221" s="31" t="s">
        <v>551</v>
      </c>
      <c r="L221" s="32">
        <v>49.29804</v>
      </c>
      <c r="M221" s="31" t="s">
        <v>1654</v>
      </c>
      <c r="N221" s="32">
        <v>1585209.910406</v>
      </c>
      <c r="O221" s="31" t="s">
        <v>1696</v>
      </c>
    </row>
    <row r="222" spans="1:15" ht="24" customHeight="1" x14ac:dyDescent="0.2">
      <c r="A222" s="31" t="s">
        <v>974</v>
      </c>
      <c r="B222" s="29" t="s">
        <v>377</v>
      </c>
      <c r="C222" s="29" t="s">
        <v>975</v>
      </c>
      <c r="D222" s="29" t="s">
        <v>567</v>
      </c>
      <c r="E222" s="30" t="s">
        <v>167</v>
      </c>
      <c r="F222" s="31" t="s">
        <v>1200</v>
      </c>
      <c r="G222" s="31" t="s">
        <v>551</v>
      </c>
      <c r="H222" s="31" t="s">
        <v>1707</v>
      </c>
      <c r="I222" s="31" t="s">
        <v>551</v>
      </c>
      <c r="J222" s="31" t="s">
        <v>1708</v>
      </c>
      <c r="K222" s="31" t="s">
        <v>551</v>
      </c>
      <c r="L222" s="32">
        <v>48.69</v>
      </c>
      <c r="M222" s="31" t="s">
        <v>1654</v>
      </c>
      <c r="N222" s="32">
        <v>1585258.6004059999</v>
      </c>
      <c r="O222" s="31" t="s">
        <v>1706</v>
      </c>
    </row>
    <row r="223" spans="1:15" ht="24" customHeight="1" x14ac:dyDescent="0.2">
      <c r="A223" s="31" t="s">
        <v>613</v>
      </c>
      <c r="B223" s="29" t="s">
        <v>382</v>
      </c>
      <c r="C223" s="29" t="s">
        <v>614</v>
      </c>
      <c r="D223" s="29" t="s">
        <v>610</v>
      </c>
      <c r="E223" s="30" t="s">
        <v>20</v>
      </c>
      <c r="F223" s="31" t="s">
        <v>1192</v>
      </c>
      <c r="G223" s="31" t="s">
        <v>551</v>
      </c>
      <c r="H223" s="31" t="s">
        <v>1709</v>
      </c>
      <c r="I223" s="31" t="s">
        <v>551</v>
      </c>
      <c r="J223" s="31" t="s">
        <v>1710</v>
      </c>
      <c r="K223" s="31" t="s">
        <v>551</v>
      </c>
      <c r="L223" s="32">
        <v>47.45</v>
      </c>
      <c r="M223" s="31" t="s">
        <v>1654</v>
      </c>
      <c r="N223" s="32">
        <v>1585306.0504060001</v>
      </c>
      <c r="O223" s="31" t="s">
        <v>1706</v>
      </c>
    </row>
    <row r="224" spans="1:15" ht="24" customHeight="1" x14ac:dyDescent="0.2">
      <c r="A224" s="31" t="s">
        <v>859</v>
      </c>
      <c r="B224" s="29" t="s">
        <v>382</v>
      </c>
      <c r="C224" s="29" t="s">
        <v>860</v>
      </c>
      <c r="D224" s="29" t="s">
        <v>567</v>
      </c>
      <c r="E224" s="30" t="s">
        <v>151</v>
      </c>
      <c r="F224" s="31" t="s">
        <v>1146</v>
      </c>
      <c r="G224" s="31" t="s">
        <v>551</v>
      </c>
      <c r="H224" s="31" t="s">
        <v>1711</v>
      </c>
      <c r="I224" s="31" t="s">
        <v>551</v>
      </c>
      <c r="J224" s="31" t="s">
        <v>1712</v>
      </c>
      <c r="K224" s="31" t="s">
        <v>551</v>
      </c>
      <c r="L224" s="32">
        <v>47.32</v>
      </c>
      <c r="M224" s="31" t="s">
        <v>1654</v>
      </c>
      <c r="N224" s="32">
        <v>1585353.3704059999</v>
      </c>
      <c r="O224" s="31" t="s">
        <v>1706</v>
      </c>
    </row>
    <row r="225" spans="1:15" ht="24" customHeight="1" x14ac:dyDescent="0.2">
      <c r="A225" s="31" t="s">
        <v>1714</v>
      </c>
      <c r="B225" s="29" t="s">
        <v>518</v>
      </c>
      <c r="C225" s="29" t="s">
        <v>1715</v>
      </c>
      <c r="D225" s="29" t="s">
        <v>567</v>
      </c>
      <c r="E225" s="30" t="s">
        <v>793</v>
      </c>
      <c r="F225" s="31" t="s">
        <v>1716</v>
      </c>
      <c r="G225" s="31" t="s">
        <v>551</v>
      </c>
      <c r="H225" s="31" t="s">
        <v>1717</v>
      </c>
      <c r="I225" s="31" t="s">
        <v>551</v>
      </c>
      <c r="J225" s="31" t="s">
        <v>1718</v>
      </c>
      <c r="K225" s="31" t="s">
        <v>551</v>
      </c>
      <c r="L225" s="32">
        <v>45.251728999999997</v>
      </c>
      <c r="M225" s="31" t="s">
        <v>1654</v>
      </c>
      <c r="N225" s="32">
        <v>1585398.6221350001</v>
      </c>
      <c r="O225" s="31" t="s">
        <v>1713</v>
      </c>
    </row>
    <row r="226" spans="1:15" ht="48" customHeight="1" x14ac:dyDescent="0.2">
      <c r="A226" s="31" t="s">
        <v>799</v>
      </c>
      <c r="B226" s="29" t="s">
        <v>435</v>
      </c>
      <c r="C226" s="29" t="s">
        <v>800</v>
      </c>
      <c r="D226" s="29" t="s">
        <v>567</v>
      </c>
      <c r="E226" s="30" t="s">
        <v>10</v>
      </c>
      <c r="F226" s="31" t="s">
        <v>1719</v>
      </c>
      <c r="G226" s="31" t="s">
        <v>551</v>
      </c>
      <c r="H226" s="31" t="s">
        <v>1720</v>
      </c>
      <c r="I226" s="31" t="s">
        <v>551</v>
      </c>
      <c r="J226" s="31" t="s">
        <v>1721</v>
      </c>
      <c r="K226" s="31" t="s">
        <v>551</v>
      </c>
      <c r="L226" s="32">
        <v>45.227519999999998</v>
      </c>
      <c r="M226" s="31" t="s">
        <v>1654</v>
      </c>
      <c r="N226" s="32">
        <v>1585443.849655</v>
      </c>
      <c r="O226" s="31" t="s">
        <v>1713</v>
      </c>
    </row>
    <row r="227" spans="1:15" ht="24" customHeight="1" x14ac:dyDescent="0.2">
      <c r="A227" s="31" t="s">
        <v>1087</v>
      </c>
      <c r="B227" s="29" t="s">
        <v>377</v>
      </c>
      <c r="C227" s="29" t="s">
        <v>1088</v>
      </c>
      <c r="D227" s="29" t="s">
        <v>567</v>
      </c>
      <c r="E227" s="30" t="s">
        <v>685</v>
      </c>
      <c r="F227" s="31" t="s">
        <v>1722</v>
      </c>
      <c r="G227" s="31" t="s">
        <v>551</v>
      </c>
      <c r="H227" s="31" t="s">
        <v>1723</v>
      </c>
      <c r="I227" s="31" t="s">
        <v>551</v>
      </c>
      <c r="J227" s="31" t="s">
        <v>1724</v>
      </c>
      <c r="K227" s="31" t="s">
        <v>551</v>
      </c>
      <c r="L227" s="32">
        <v>44.694719999999997</v>
      </c>
      <c r="M227" s="31" t="s">
        <v>1654</v>
      </c>
      <c r="N227" s="32">
        <v>1585488.5443750001</v>
      </c>
      <c r="O227" s="31" t="s">
        <v>1713</v>
      </c>
    </row>
    <row r="228" spans="1:15" ht="24" customHeight="1" x14ac:dyDescent="0.2">
      <c r="A228" s="31" t="s">
        <v>1726</v>
      </c>
      <c r="B228" s="29" t="s">
        <v>448</v>
      </c>
      <c r="C228" s="29" t="s">
        <v>1727</v>
      </c>
      <c r="D228" s="29" t="s">
        <v>567</v>
      </c>
      <c r="E228" s="30" t="s">
        <v>167</v>
      </c>
      <c r="F228" s="31" t="s">
        <v>1728</v>
      </c>
      <c r="G228" s="31" t="s">
        <v>551</v>
      </c>
      <c r="H228" s="31" t="s">
        <v>1729</v>
      </c>
      <c r="I228" s="31" t="s">
        <v>551</v>
      </c>
      <c r="J228" s="31" t="s">
        <v>1730</v>
      </c>
      <c r="K228" s="31" t="s">
        <v>551</v>
      </c>
      <c r="L228" s="32">
        <v>43.006835199999998</v>
      </c>
      <c r="M228" s="31" t="s">
        <v>1654</v>
      </c>
      <c r="N228" s="32">
        <v>1585531.5512101999</v>
      </c>
      <c r="O228" s="31" t="s">
        <v>1713</v>
      </c>
    </row>
    <row r="229" spans="1:15" ht="24" customHeight="1" x14ac:dyDescent="0.2">
      <c r="A229" s="31" t="s">
        <v>704</v>
      </c>
      <c r="B229" s="29" t="s">
        <v>377</v>
      </c>
      <c r="C229" s="29" t="s">
        <v>705</v>
      </c>
      <c r="D229" s="29" t="s">
        <v>567</v>
      </c>
      <c r="E229" s="30" t="s">
        <v>562</v>
      </c>
      <c r="F229" s="31" t="s">
        <v>2448</v>
      </c>
      <c r="G229" s="31" t="s">
        <v>551</v>
      </c>
      <c r="H229" s="31" t="s">
        <v>1702</v>
      </c>
      <c r="I229" s="31" t="s">
        <v>551</v>
      </c>
      <c r="J229" s="31" t="s">
        <v>2449</v>
      </c>
      <c r="K229" s="31" t="s">
        <v>551</v>
      </c>
      <c r="L229" s="32">
        <v>41.821591300000001</v>
      </c>
      <c r="M229" s="31" t="s">
        <v>1654</v>
      </c>
      <c r="N229" s="32">
        <v>1585573.3728014999</v>
      </c>
      <c r="O229" s="31" t="s">
        <v>1725</v>
      </c>
    </row>
    <row r="230" spans="1:15" ht="24" customHeight="1" x14ac:dyDescent="0.2">
      <c r="A230" s="31" t="s">
        <v>1731</v>
      </c>
      <c r="B230" s="29" t="s">
        <v>518</v>
      </c>
      <c r="C230" s="29" t="s">
        <v>1732</v>
      </c>
      <c r="D230" s="29" t="s">
        <v>567</v>
      </c>
      <c r="E230" s="30" t="s">
        <v>1621</v>
      </c>
      <c r="F230" s="31" t="s">
        <v>1622</v>
      </c>
      <c r="G230" s="31" t="s">
        <v>551</v>
      </c>
      <c r="H230" s="31" t="s">
        <v>1367</v>
      </c>
      <c r="I230" s="31" t="s">
        <v>551</v>
      </c>
      <c r="J230" s="31" t="s">
        <v>1733</v>
      </c>
      <c r="K230" s="31" t="s">
        <v>551</v>
      </c>
      <c r="L230" s="32">
        <v>39.7489743</v>
      </c>
      <c r="M230" s="31" t="s">
        <v>1654</v>
      </c>
      <c r="N230" s="32">
        <v>1585613.1217757999</v>
      </c>
      <c r="O230" s="31" t="s">
        <v>1725</v>
      </c>
    </row>
    <row r="231" spans="1:15" ht="24" customHeight="1" x14ac:dyDescent="0.2">
      <c r="A231" s="31" t="s">
        <v>894</v>
      </c>
      <c r="B231" s="29" t="s">
        <v>443</v>
      </c>
      <c r="C231" s="29" t="s">
        <v>895</v>
      </c>
      <c r="D231" s="29" t="s">
        <v>561</v>
      </c>
      <c r="E231" s="30" t="s">
        <v>23</v>
      </c>
      <c r="F231" s="31" t="s">
        <v>1734</v>
      </c>
      <c r="G231" s="31" t="s">
        <v>551</v>
      </c>
      <c r="H231" s="31" t="s">
        <v>1255</v>
      </c>
      <c r="I231" s="31" t="s">
        <v>551</v>
      </c>
      <c r="J231" s="31" t="s">
        <v>1735</v>
      </c>
      <c r="K231" s="31" t="s">
        <v>551</v>
      </c>
      <c r="L231" s="32">
        <v>38.359900000000003</v>
      </c>
      <c r="M231" s="31" t="s">
        <v>1654</v>
      </c>
      <c r="N231" s="32">
        <v>1585651.4816757999</v>
      </c>
      <c r="O231" s="31" t="s">
        <v>1725</v>
      </c>
    </row>
    <row r="232" spans="1:15" ht="24" customHeight="1" x14ac:dyDescent="0.2">
      <c r="A232" s="31" t="s">
        <v>867</v>
      </c>
      <c r="B232" s="29" t="s">
        <v>377</v>
      </c>
      <c r="C232" s="29" t="s">
        <v>868</v>
      </c>
      <c r="D232" s="29" t="s">
        <v>567</v>
      </c>
      <c r="E232" s="30" t="s">
        <v>685</v>
      </c>
      <c r="F232" s="31" t="s">
        <v>1736</v>
      </c>
      <c r="G232" s="31" t="s">
        <v>551</v>
      </c>
      <c r="H232" s="31" t="s">
        <v>1737</v>
      </c>
      <c r="I232" s="31" t="s">
        <v>551</v>
      </c>
      <c r="J232" s="31" t="s">
        <v>1738</v>
      </c>
      <c r="K232" s="31" t="s">
        <v>551</v>
      </c>
      <c r="L232" s="32">
        <v>37.720320000000001</v>
      </c>
      <c r="M232" s="31" t="s">
        <v>1654</v>
      </c>
      <c r="N232" s="32">
        <v>1585689.2019958</v>
      </c>
      <c r="O232" s="31" t="s">
        <v>1725</v>
      </c>
    </row>
    <row r="233" spans="1:15" ht="24" customHeight="1" x14ac:dyDescent="0.2">
      <c r="A233" s="31" t="s">
        <v>1739</v>
      </c>
      <c r="B233" s="29" t="s">
        <v>518</v>
      </c>
      <c r="C233" s="29" t="s">
        <v>1740</v>
      </c>
      <c r="D233" s="29" t="s">
        <v>1033</v>
      </c>
      <c r="E233" s="30" t="s">
        <v>1621</v>
      </c>
      <c r="F233" s="31" t="s">
        <v>1449</v>
      </c>
      <c r="G233" s="31" t="s">
        <v>551</v>
      </c>
      <c r="H233" s="31" t="s">
        <v>1454</v>
      </c>
      <c r="I233" s="31" t="s">
        <v>551</v>
      </c>
      <c r="J233" s="31" t="s">
        <v>1741</v>
      </c>
      <c r="K233" s="31" t="s">
        <v>551</v>
      </c>
      <c r="L233" s="32">
        <v>36.244425</v>
      </c>
      <c r="M233" s="31" t="s">
        <v>1654</v>
      </c>
      <c r="N233" s="32">
        <v>1585725.4464207999</v>
      </c>
      <c r="O233" s="31" t="s">
        <v>1742</v>
      </c>
    </row>
    <row r="234" spans="1:15" ht="24" customHeight="1" x14ac:dyDescent="0.2">
      <c r="A234" s="31" t="s">
        <v>732</v>
      </c>
      <c r="B234" s="29" t="s">
        <v>377</v>
      </c>
      <c r="C234" s="29" t="s">
        <v>733</v>
      </c>
      <c r="D234" s="29" t="s">
        <v>567</v>
      </c>
      <c r="E234" s="30" t="s">
        <v>34</v>
      </c>
      <c r="F234" s="31" t="s">
        <v>1743</v>
      </c>
      <c r="G234" s="31" t="s">
        <v>551</v>
      </c>
      <c r="H234" s="31" t="s">
        <v>1744</v>
      </c>
      <c r="I234" s="31" t="s">
        <v>551</v>
      </c>
      <c r="J234" s="31" t="s">
        <v>1745</v>
      </c>
      <c r="K234" s="31" t="s">
        <v>551</v>
      </c>
      <c r="L234" s="32">
        <v>34.860799999999998</v>
      </c>
      <c r="M234" s="31" t="s">
        <v>1654</v>
      </c>
      <c r="N234" s="32">
        <v>1585760.3072208001</v>
      </c>
      <c r="O234" s="31" t="s">
        <v>1742</v>
      </c>
    </row>
    <row r="235" spans="1:15" ht="24" customHeight="1" x14ac:dyDescent="0.2">
      <c r="A235" s="31" t="s">
        <v>1040</v>
      </c>
      <c r="B235" s="29" t="s">
        <v>377</v>
      </c>
      <c r="C235" s="29" t="s">
        <v>1041</v>
      </c>
      <c r="D235" s="29" t="s">
        <v>567</v>
      </c>
      <c r="E235" s="30" t="s">
        <v>259</v>
      </c>
      <c r="F235" s="31" t="s">
        <v>1111</v>
      </c>
      <c r="G235" s="31" t="s">
        <v>551</v>
      </c>
      <c r="H235" s="31" t="s">
        <v>1746</v>
      </c>
      <c r="I235" s="31" t="s">
        <v>551</v>
      </c>
      <c r="J235" s="31" t="s">
        <v>1747</v>
      </c>
      <c r="K235" s="31" t="s">
        <v>551</v>
      </c>
      <c r="L235" s="32">
        <v>34.18</v>
      </c>
      <c r="M235" s="31" t="s">
        <v>1654</v>
      </c>
      <c r="N235" s="32">
        <v>1585794.4872208</v>
      </c>
      <c r="O235" s="31" t="s">
        <v>1742</v>
      </c>
    </row>
    <row r="236" spans="1:15" ht="24" customHeight="1" x14ac:dyDescent="0.2">
      <c r="A236" s="31" t="s">
        <v>1748</v>
      </c>
      <c r="B236" s="29" t="s">
        <v>518</v>
      </c>
      <c r="C236" s="29" t="s">
        <v>1749</v>
      </c>
      <c r="D236" s="29" t="s">
        <v>1033</v>
      </c>
      <c r="E236" s="30" t="s">
        <v>1621</v>
      </c>
      <c r="F236" s="31" t="s">
        <v>1308</v>
      </c>
      <c r="G236" s="31" t="s">
        <v>551</v>
      </c>
      <c r="H236" s="31" t="s">
        <v>1643</v>
      </c>
      <c r="I236" s="31" t="s">
        <v>551</v>
      </c>
      <c r="J236" s="31" t="s">
        <v>1750</v>
      </c>
      <c r="K236" s="31" t="s">
        <v>551</v>
      </c>
      <c r="L236" s="32">
        <v>33.053440000000002</v>
      </c>
      <c r="M236" s="31" t="s">
        <v>1654</v>
      </c>
      <c r="N236" s="32">
        <v>1585827.5406607999</v>
      </c>
      <c r="O236" s="31" t="s">
        <v>1742</v>
      </c>
    </row>
    <row r="237" spans="1:15" ht="24" customHeight="1" x14ac:dyDescent="0.2">
      <c r="A237" s="31" t="s">
        <v>777</v>
      </c>
      <c r="B237" s="29" t="s">
        <v>435</v>
      </c>
      <c r="C237" s="29" t="s">
        <v>778</v>
      </c>
      <c r="D237" s="29" t="s">
        <v>567</v>
      </c>
      <c r="E237" s="30" t="s">
        <v>34</v>
      </c>
      <c r="F237" s="31" t="s">
        <v>1751</v>
      </c>
      <c r="G237" s="31" t="s">
        <v>551</v>
      </c>
      <c r="H237" s="31" t="s">
        <v>1752</v>
      </c>
      <c r="I237" s="31" t="s">
        <v>551</v>
      </c>
      <c r="J237" s="31" t="s">
        <v>1753</v>
      </c>
      <c r="K237" s="31" t="s">
        <v>551</v>
      </c>
      <c r="L237" s="32">
        <v>32.576279999999997</v>
      </c>
      <c r="M237" s="31" t="s">
        <v>1654</v>
      </c>
      <c r="N237" s="32">
        <v>1585860.1169408001</v>
      </c>
      <c r="O237" s="31" t="s">
        <v>1754</v>
      </c>
    </row>
    <row r="238" spans="1:15" ht="24" customHeight="1" x14ac:dyDescent="0.2">
      <c r="A238" s="31" t="s">
        <v>888</v>
      </c>
      <c r="B238" s="29" t="s">
        <v>443</v>
      </c>
      <c r="C238" s="29" t="s">
        <v>889</v>
      </c>
      <c r="D238" s="29" t="s">
        <v>561</v>
      </c>
      <c r="E238" s="30" t="s">
        <v>23</v>
      </c>
      <c r="F238" s="31" t="s">
        <v>1734</v>
      </c>
      <c r="G238" s="31" t="s">
        <v>551</v>
      </c>
      <c r="H238" s="31" t="s">
        <v>1275</v>
      </c>
      <c r="I238" s="31" t="s">
        <v>551</v>
      </c>
      <c r="J238" s="31" t="s">
        <v>1755</v>
      </c>
      <c r="K238" s="31" t="s">
        <v>551</v>
      </c>
      <c r="L238" s="32">
        <v>31.228999999999999</v>
      </c>
      <c r="M238" s="31" t="s">
        <v>1654</v>
      </c>
      <c r="N238" s="32">
        <v>1585891.3459407999</v>
      </c>
      <c r="O238" s="31" t="s">
        <v>1754</v>
      </c>
    </row>
    <row r="239" spans="1:15" ht="24" customHeight="1" x14ac:dyDescent="0.2">
      <c r="A239" s="31" t="s">
        <v>849</v>
      </c>
      <c r="B239" s="29" t="s">
        <v>448</v>
      </c>
      <c r="C239" s="29" t="s">
        <v>850</v>
      </c>
      <c r="D239" s="29" t="s">
        <v>567</v>
      </c>
      <c r="E239" s="30" t="s">
        <v>70</v>
      </c>
      <c r="F239" s="31" t="s">
        <v>1756</v>
      </c>
      <c r="G239" s="31" t="s">
        <v>551</v>
      </c>
      <c r="H239" s="31" t="s">
        <v>1757</v>
      </c>
      <c r="I239" s="31" t="s">
        <v>551</v>
      </c>
      <c r="J239" s="31" t="s">
        <v>1758</v>
      </c>
      <c r="K239" s="31" t="s">
        <v>551</v>
      </c>
      <c r="L239" s="32">
        <v>30.511340000000001</v>
      </c>
      <c r="M239" s="31" t="s">
        <v>1654</v>
      </c>
      <c r="N239" s="32">
        <v>1585921.8572807999</v>
      </c>
      <c r="O239" s="31" t="s">
        <v>1754</v>
      </c>
    </row>
    <row r="240" spans="1:15" ht="24" customHeight="1" x14ac:dyDescent="0.2">
      <c r="A240" s="31" t="s">
        <v>751</v>
      </c>
      <c r="B240" s="29" t="s">
        <v>382</v>
      </c>
      <c r="C240" s="29" t="s">
        <v>752</v>
      </c>
      <c r="D240" s="29" t="s">
        <v>567</v>
      </c>
      <c r="E240" s="30" t="s">
        <v>552</v>
      </c>
      <c r="F240" s="31" t="s">
        <v>1759</v>
      </c>
      <c r="G240" s="31" t="s">
        <v>551</v>
      </c>
      <c r="H240" s="31" t="s">
        <v>1760</v>
      </c>
      <c r="I240" s="31" t="s">
        <v>551</v>
      </c>
      <c r="J240" s="31" t="s">
        <v>1761</v>
      </c>
      <c r="K240" s="31" t="s">
        <v>551</v>
      </c>
      <c r="L240" s="32">
        <v>29.522627499999999</v>
      </c>
      <c r="M240" s="31" t="s">
        <v>1654</v>
      </c>
      <c r="N240" s="32">
        <v>1585951.3799083</v>
      </c>
      <c r="O240" s="31" t="s">
        <v>1754</v>
      </c>
    </row>
    <row r="241" spans="1:15" ht="24" customHeight="1" x14ac:dyDescent="0.2">
      <c r="A241" s="31" t="s">
        <v>1079</v>
      </c>
      <c r="B241" s="29" t="s">
        <v>377</v>
      </c>
      <c r="C241" s="29" t="s">
        <v>1080</v>
      </c>
      <c r="D241" s="29" t="s">
        <v>567</v>
      </c>
      <c r="E241" s="30" t="s">
        <v>167</v>
      </c>
      <c r="F241" s="31" t="s">
        <v>1762</v>
      </c>
      <c r="G241" s="31" t="s">
        <v>551</v>
      </c>
      <c r="H241" s="31" t="s">
        <v>1489</v>
      </c>
      <c r="I241" s="31" t="s">
        <v>551</v>
      </c>
      <c r="J241" s="31" t="s">
        <v>1763</v>
      </c>
      <c r="K241" s="31" t="s">
        <v>551</v>
      </c>
      <c r="L241" s="32">
        <v>29.490539999999999</v>
      </c>
      <c r="M241" s="31" t="s">
        <v>1654</v>
      </c>
      <c r="N241" s="32">
        <v>1585980.8704482999</v>
      </c>
      <c r="O241" s="31" t="s">
        <v>1754</v>
      </c>
    </row>
    <row r="242" spans="1:15" ht="24" customHeight="1" x14ac:dyDescent="0.2">
      <c r="A242" s="31" t="s">
        <v>936</v>
      </c>
      <c r="B242" s="29" t="s">
        <v>377</v>
      </c>
      <c r="C242" s="29" t="s">
        <v>937</v>
      </c>
      <c r="D242" s="29" t="s">
        <v>567</v>
      </c>
      <c r="E242" s="30" t="s">
        <v>167</v>
      </c>
      <c r="F242" s="31" t="s">
        <v>1690</v>
      </c>
      <c r="G242" s="31" t="s">
        <v>551</v>
      </c>
      <c r="H242" s="31" t="s">
        <v>1717</v>
      </c>
      <c r="I242" s="31" t="s">
        <v>551</v>
      </c>
      <c r="J242" s="31" t="s">
        <v>1764</v>
      </c>
      <c r="K242" s="31" t="s">
        <v>551</v>
      </c>
      <c r="L242" s="32">
        <v>29.44</v>
      </c>
      <c r="M242" s="31" t="s">
        <v>1654</v>
      </c>
      <c r="N242" s="32">
        <v>1586010.3104483001</v>
      </c>
      <c r="O242" s="31" t="s">
        <v>1754</v>
      </c>
    </row>
    <row r="243" spans="1:15" ht="36" customHeight="1" x14ac:dyDescent="0.2">
      <c r="A243" s="31" t="s">
        <v>1765</v>
      </c>
      <c r="B243" s="29" t="s">
        <v>382</v>
      </c>
      <c r="C243" s="29" t="s">
        <v>1766</v>
      </c>
      <c r="D243" s="29" t="s">
        <v>610</v>
      </c>
      <c r="E243" s="30" t="s">
        <v>23</v>
      </c>
      <c r="F243" s="31" t="s">
        <v>1631</v>
      </c>
      <c r="G243" s="31" t="s">
        <v>551</v>
      </c>
      <c r="H243" s="31" t="s">
        <v>1261</v>
      </c>
      <c r="I243" s="31" t="s">
        <v>551</v>
      </c>
      <c r="J243" s="31" t="s">
        <v>1767</v>
      </c>
      <c r="K243" s="31" t="s">
        <v>551</v>
      </c>
      <c r="L243" s="32">
        <v>28.8823115</v>
      </c>
      <c r="M243" s="31" t="s">
        <v>1654</v>
      </c>
      <c r="N243" s="32">
        <v>1586039.1927598</v>
      </c>
      <c r="O243" s="31" t="s">
        <v>1768</v>
      </c>
    </row>
    <row r="244" spans="1:15" ht="24" customHeight="1" x14ac:dyDescent="0.2">
      <c r="A244" s="31" t="s">
        <v>993</v>
      </c>
      <c r="B244" s="29" t="s">
        <v>377</v>
      </c>
      <c r="C244" s="29" t="s">
        <v>994</v>
      </c>
      <c r="D244" s="29" t="s">
        <v>567</v>
      </c>
      <c r="E244" s="30" t="s">
        <v>75</v>
      </c>
      <c r="F244" s="31" t="s">
        <v>1172</v>
      </c>
      <c r="G244" s="31" t="s">
        <v>551</v>
      </c>
      <c r="H244" s="31" t="s">
        <v>1769</v>
      </c>
      <c r="I244" s="31" t="s">
        <v>551</v>
      </c>
      <c r="J244" s="31" t="s">
        <v>1770</v>
      </c>
      <c r="K244" s="31" t="s">
        <v>551</v>
      </c>
      <c r="L244" s="32">
        <v>28.7</v>
      </c>
      <c r="M244" s="31" t="s">
        <v>1654</v>
      </c>
      <c r="N244" s="32">
        <v>1586067.8927598</v>
      </c>
      <c r="O244" s="31" t="s">
        <v>1768</v>
      </c>
    </row>
    <row r="245" spans="1:15" ht="24" customHeight="1" x14ac:dyDescent="0.2">
      <c r="A245" s="31" t="s">
        <v>1771</v>
      </c>
      <c r="B245" s="29" t="s">
        <v>382</v>
      </c>
      <c r="C245" s="29" t="s">
        <v>1772</v>
      </c>
      <c r="D245" s="29" t="s">
        <v>567</v>
      </c>
      <c r="E245" s="30" t="s">
        <v>170</v>
      </c>
      <c r="F245" s="31" t="s">
        <v>1773</v>
      </c>
      <c r="G245" s="31" t="s">
        <v>551</v>
      </c>
      <c r="H245" s="31" t="s">
        <v>1774</v>
      </c>
      <c r="I245" s="31" t="s">
        <v>551</v>
      </c>
      <c r="J245" s="31" t="s">
        <v>1775</v>
      </c>
      <c r="K245" s="31" t="s">
        <v>551</v>
      </c>
      <c r="L245" s="32">
        <v>26.889912500000001</v>
      </c>
      <c r="M245" s="31" t="s">
        <v>1654</v>
      </c>
      <c r="N245" s="32">
        <v>1586094.7826723</v>
      </c>
      <c r="O245" s="31" t="s">
        <v>1768</v>
      </c>
    </row>
    <row r="246" spans="1:15" ht="24" customHeight="1" x14ac:dyDescent="0.2">
      <c r="A246" s="31" t="s">
        <v>1776</v>
      </c>
      <c r="B246" s="29" t="s">
        <v>448</v>
      </c>
      <c r="C246" s="29" t="s">
        <v>1777</v>
      </c>
      <c r="D246" s="29" t="s">
        <v>567</v>
      </c>
      <c r="E246" s="30" t="s">
        <v>167</v>
      </c>
      <c r="F246" s="31" t="s">
        <v>1778</v>
      </c>
      <c r="G246" s="31" t="s">
        <v>551</v>
      </c>
      <c r="H246" s="31" t="s">
        <v>1779</v>
      </c>
      <c r="I246" s="31" t="s">
        <v>551</v>
      </c>
      <c r="J246" s="31" t="s">
        <v>1780</v>
      </c>
      <c r="K246" s="31" t="s">
        <v>551</v>
      </c>
      <c r="L246" s="32">
        <v>26.61966</v>
      </c>
      <c r="M246" s="31" t="s">
        <v>1654</v>
      </c>
      <c r="N246" s="32">
        <v>1586121.4023323001</v>
      </c>
      <c r="O246" s="31" t="s">
        <v>1768</v>
      </c>
    </row>
    <row r="247" spans="1:15" ht="24" customHeight="1" x14ac:dyDescent="0.2">
      <c r="A247" s="31" t="s">
        <v>1781</v>
      </c>
      <c r="B247" s="29" t="s">
        <v>382</v>
      </c>
      <c r="C247" s="29" t="s">
        <v>1782</v>
      </c>
      <c r="D247" s="29" t="s">
        <v>561</v>
      </c>
      <c r="E247" s="30" t="s">
        <v>23</v>
      </c>
      <c r="F247" s="31" t="s">
        <v>1783</v>
      </c>
      <c r="G247" s="31" t="s">
        <v>551</v>
      </c>
      <c r="H247" s="31" t="s">
        <v>1784</v>
      </c>
      <c r="I247" s="31" t="s">
        <v>551</v>
      </c>
      <c r="J247" s="31" t="s">
        <v>1785</v>
      </c>
      <c r="K247" s="31" t="s">
        <v>551</v>
      </c>
      <c r="L247" s="32">
        <v>26.3283688</v>
      </c>
      <c r="M247" s="31" t="s">
        <v>1654</v>
      </c>
      <c r="N247" s="32">
        <v>1586147.7307011001</v>
      </c>
      <c r="O247" s="31" t="s">
        <v>1768</v>
      </c>
    </row>
    <row r="248" spans="1:15" ht="36" customHeight="1" x14ac:dyDescent="0.2">
      <c r="A248" s="31" t="s">
        <v>1003</v>
      </c>
      <c r="B248" s="29" t="s">
        <v>377</v>
      </c>
      <c r="C248" s="29" t="s">
        <v>1004</v>
      </c>
      <c r="D248" s="29" t="s">
        <v>567</v>
      </c>
      <c r="E248" s="30" t="s">
        <v>259</v>
      </c>
      <c r="F248" s="31" t="s">
        <v>1200</v>
      </c>
      <c r="G248" s="31" t="s">
        <v>551</v>
      </c>
      <c r="H248" s="31" t="s">
        <v>1786</v>
      </c>
      <c r="I248" s="31" t="s">
        <v>551</v>
      </c>
      <c r="J248" s="31" t="s">
        <v>1787</v>
      </c>
      <c r="K248" s="31" t="s">
        <v>551</v>
      </c>
      <c r="L248" s="32">
        <v>25.89</v>
      </c>
      <c r="M248" s="31" t="s">
        <v>1654</v>
      </c>
      <c r="N248" s="32">
        <v>1586173.6207011</v>
      </c>
      <c r="O248" s="31" t="s">
        <v>1768</v>
      </c>
    </row>
    <row r="249" spans="1:15" ht="24" customHeight="1" x14ac:dyDescent="0.2">
      <c r="A249" s="31" t="s">
        <v>1788</v>
      </c>
      <c r="B249" s="29" t="s">
        <v>382</v>
      </c>
      <c r="C249" s="29" t="s">
        <v>1789</v>
      </c>
      <c r="D249" s="29" t="s">
        <v>561</v>
      </c>
      <c r="E249" s="30" t="s">
        <v>23</v>
      </c>
      <c r="F249" s="31" t="s">
        <v>1790</v>
      </c>
      <c r="G249" s="31" t="s">
        <v>551</v>
      </c>
      <c r="H249" s="31" t="s">
        <v>1791</v>
      </c>
      <c r="I249" s="31" t="s">
        <v>551</v>
      </c>
      <c r="J249" s="31" t="s">
        <v>1224</v>
      </c>
      <c r="K249" s="31" t="s">
        <v>551</v>
      </c>
      <c r="L249" s="32">
        <v>24.935222</v>
      </c>
      <c r="M249" s="31" t="s">
        <v>1654</v>
      </c>
      <c r="N249" s="32">
        <v>1586198.5559231001</v>
      </c>
      <c r="O249" s="31" t="s">
        <v>1792</v>
      </c>
    </row>
    <row r="250" spans="1:15" ht="24" customHeight="1" x14ac:dyDescent="0.2">
      <c r="A250" s="31" t="s">
        <v>1793</v>
      </c>
      <c r="B250" s="29" t="s">
        <v>382</v>
      </c>
      <c r="C250" s="29" t="s">
        <v>1794</v>
      </c>
      <c r="D250" s="29" t="s">
        <v>567</v>
      </c>
      <c r="E250" s="30" t="s">
        <v>796</v>
      </c>
      <c r="F250" s="31" t="s">
        <v>1795</v>
      </c>
      <c r="G250" s="31" t="s">
        <v>551</v>
      </c>
      <c r="H250" s="31" t="s">
        <v>1796</v>
      </c>
      <c r="I250" s="31" t="s">
        <v>551</v>
      </c>
      <c r="J250" s="31" t="s">
        <v>1797</v>
      </c>
      <c r="K250" s="31" t="s">
        <v>551</v>
      </c>
      <c r="L250" s="32">
        <v>20.9216196</v>
      </c>
      <c r="M250" s="31" t="s">
        <v>1654</v>
      </c>
      <c r="N250" s="32">
        <v>1586219.4775427</v>
      </c>
      <c r="O250" s="31" t="s">
        <v>1792</v>
      </c>
    </row>
    <row r="251" spans="1:15" ht="24" customHeight="1" x14ac:dyDescent="0.2">
      <c r="A251" s="31" t="s">
        <v>910</v>
      </c>
      <c r="B251" s="29" t="s">
        <v>382</v>
      </c>
      <c r="C251" s="29" t="s">
        <v>911</v>
      </c>
      <c r="D251" s="29" t="s">
        <v>567</v>
      </c>
      <c r="E251" s="30" t="s">
        <v>151</v>
      </c>
      <c r="F251" s="31" t="s">
        <v>1110</v>
      </c>
      <c r="G251" s="31" t="s">
        <v>551</v>
      </c>
      <c r="H251" s="31" t="s">
        <v>1798</v>
      </c>
      <c r="I251" s="31" t="s">
        <v>551</v>
      </c>
      <c r="J251" s="31" t="s">
        <v>1798</v>
      </c>
      <c r="K251" s="31" t="s">
        <v>551</v>
      </c>
      <c r="L251" s="32">
        <v>20.55</v>
      </c>
      <c r="M251" s="31" t="s">
        <v>1654</v>
      </c>
      <c r="N251" s="32">
        <v>1586240.0275427001</v>
      </c>
      <c r="O251" s="31" t="s">
        <v>1792</v>
      </c>
    </row>
    <row r="252" spans="1:15" ht="24" customHeight="1" x14ac:dyDescent="0.2">
      <c r="A252" s="31" t="s">
        <v>1799</v>
      </c>
      <c r="B252" s="29" t="s">
        <v>382</v>
      </c>
      <c r="C252" s="29" t="s">
        <v>1800</v>
      </c>
      <c r="D252" s="29" t="s">
        <v>610</v>
      </c>
      <c r="E252" s="30" t="s">
        <v>23</v>
      </c>
      <c r="F252" s="31" t="s">
        <v>1801</v>
      </c>
      <c r="G252" s="31" t="s">
        <v>551</v>
      </c>
      <c r="H252" s="31" t="s">
        <v>1802</v>
      </c>
      <c r="I252" s="31" t="s">
        <v>551</v>
      </c>
      <c r="J252" s="31" t="s">
        <v>1803</v>
      </c>
      <c r="K252" s="31" t="s">
        <v>551</v>
      </c>
      <c r="L252" s="32">
        <v>19.85492</v>
      </c>
      <c r="M252" s="31" t="s">
        <v>1654</v>
      </c>
      <c r="N252" s="32">
        <v>1586259.8824626999</v>
      </c>
      <c r="O252" s="31" t="s">
        <v>1792</v>
      </c>
    </row>
    <row r="253" spans="1:15" ht="24" customHeight="1" x14ac:dyDescent="0.2">
      <c r="A253" s="31" t="s">
        <v>1036</v>
      </c>
      <c r="B253" s="29" t="s">
        <v>377</v>
      </c>
      <c r="C253" s="29" t="s">
        <v>1037</v>
      </c>
      <c r="D253" s="29" t="s">
        <v>567</v>
      </c>
      <c r="E253" s="30" t="s">
        <v>75</v>
      </c>
      <c r="F253" s="31" t="s">
        <v>1804</v>
      </c>
      <c r="G253" s="31" t="s">
        <v>551</v>
      </c>
      <c r="H253" s="31" t="s">
        <v>1805</v>
      </c>
      <c r="I253" s="31" t="s">
        <v>551</v>
      </c>
      <c r="J253" s="31" t="s">
        <v>1806</v>
      </c>
      <c r="K253" s="31" t="s">
        <v>551</v>
      </c>
      <c r="L253" s="32">
        <v>19.536000000000001</v>
      </c>
      <c r="M253" s="31" t="s">
        <v>1654</v>
      </c>
      <c r="N253" s="32">
        <v>1586279.4184627</v>
      </c>
      <c r="O253" s="31" t="s">
        <v>1792</v>
      </c>
    </row>
    <row r="254" spans="1:15" ht="24" customHeight="1" x14ac:dyDescent="0.2">
      <c r="A254" s="31" t="s">
        <v>1807</v>
      </c>
      <c r="B254" s="29" t="s">
        <v>448</v>
      </c>
      <c r="C254" s="29" t="s">
        <v>1808</v>
      </c>
      <c r="D254" s="29" t="s">
        <v>1033</v>
      </c>
      <c r="E254" s="30" t="s">
        <v>167</v>
      </c>
      <c r="F254" s="31" t="s">
        <v>1728</v>
      </c>
      <c r="G254" s="31" t="s">
        <v>551</v>
      </c>
      <c r="H254" s="31" t="s">
        <v>1809</v>
      </c>
      <c r="I254" s="31" t="s">
        <v>551</v>
      </c>
      <c r="J254" s="31" t="s">
        <v>1810</v>
      </c>
      <c r="K254" s="31" t="s">
        <v>551</v>
      </c>
      <c r="L254" s="32">
        <v>19.366432</v>
      </c>
      <c r="M254" s="31" t="s">
        <v>1654</v>
      </c>
      <c r="N254" s="32">
        <v>1586298.7848946999</v>
      </c>
      <c r="O254" s="31" t="s">
        <v>1792</v>
      </c>
    </row>
    <row r="255" spans="1:15" ht="24" customHeight="1" x14ac:dyDescent="0.2">
      <c r="A255" s="31" t="s">
        <v>1811</v>
      </c>
      <c r="B255" s="29" t="s">
        <v>382</v>
      </c>
      <c r="C255" s="29" t="s">
        <v>1812</v>
      </c>
      <c r="D255" s="29" t="s">
        <v>610</v>
      </c>
      <c r="E255" s="30" t="s">
        <v>23</v>
      </c>
      <c r="F255" s="31" t="s">
        <v>1813</v>
      </c>
      <c r="G255" s="31" t="s">
        <v>551</v>
      </c>
      <c r="H255" s="31" t="s">
        <v>1814</v>
      </c>
      <c r="I255" s="31" t="s">
        <v>551</v>
      </c>
      <c r="J255" s="31" t="s">
        <v>1815</v>
      </c>
      <c r="K255" s="31" t="s">
        <v>551</v>
      </c>
      <c r="L255" s="32">
        <v>18.804960000000001</v>
      </c>
      <c r="M255" s="31" t="s">
        <v>1654</v>
      </c>
      <c r="N255" s="32">
        <v>1586317.5898547</v>
      </c>
      <c r="O255" s="31" t="s">
        <v>1792</v>
      </c>
    </row>
    <row r="256" spans="1:15" ht="24" customHeight="1" x14ac:dyDescent="0.2">
      <c r="A256" s="31" t="s">
        <v>712</v>
      </c>
      <c r="B256" s="29" t="s">
        <v>377</v>
      </c>
      <c r="C256" s="29" t="s">
        <v>713</v>
      </c>
      <c r="D256" s="29" t="s">
        <v>567</v>
      </c>
      <c r="E256" s="30" t="s">
        <v>34</v>
      </c>
      <c r="F256" s="31" t="s">
        <v>1816</v>
      </c>
      <c r="G256" s="31" t="s">
        <v>551</v>
      </c>
      <c r="H256" s="31" t="s">
        <v>1817</v>
      </c>
      <c r="I256" s="31" t="s">
        <v>551</v>
      </c>
      <c r="J256" s="31" t="s">
        <v>1818</v>
      </c>
      <c r="K256" s="31" t="s">
        <v>551</v>
      </c>
      <c r="L256" s="32">
        <v>18.217472000000001</v>
      </c>
      <c r="M256" s="31" t="s">
        <v>1654</v>
      </c>
      <c r="N256" s="32">
        <v>1586335.8073267001</v>
      </c>
      <c r="O256" s="31" t="s">
        <v>1821</v>
      </c>
    </row>
    <row r="257" spans="1:15" ht="24" customHeight="1" x14ac:dyDescent="0.2">
      <c r="A257" s="31" t="s">
        <v>801</v>
      </c>
      <c r="B257" s="29" t="s">
        <v>435</v>
      </c>
      <c r="C257" s="29" t="s">
        <v>802</v>
      </c>
      <c r="D257" s="29" t="s">
        <v>567</v>
      </c>
      <c r="E257" s="30" t="s">
        <v>170</v>
      </c>
      <c r="F257" s="31" t="s">
        <v>1719</v>
      </c>
      <c r="G257" s="31" t="s">
        <v>551</v>
      </c>
      <c r="H257" s="31" t="s">
        <v>1819</v>
      </c>
      <c r="I257" s="31" t="s">
        <v>551</v>
      </c>
      <c r="J257" s="31" t="s">
        <v>1820</v>
      </c>
      <c r="K257" s="31" t="s">
        <v>551</v>
      </c>
      <c r="L257" s="32">
        <v>17.7408</v>
      </c>
      <c r="M257" s="31" t="s">
        <v>1654</v>
      </c>
      <c r="N257" s="32">
        <v>1586353.5481267001</v>
      </c>
      <c r="O257" s="31" t="s">
        <v>1821</v>
      </c>
    </row>
    <row r="258" spans="1:15" ht="24" customHeight="1" x14ac:dyDescent="0.2">
      <c r="A258" s="31" t="s">
        <v>1015</v>
      </c>
      <c r="B258" s="29" t="s">
        <v>435</v>
      </c>
      <c r="C258" s="29" t="s">
        <v>1016</v>
      </c>
      <c r="D258" s="29" t="s">
        <v>567</v>
      </c>
      <c r="E258" s="30" t="s">
        <v>280</v>
      </c>
      <c r="F258" s="31" t="s">
        <v>1690</v>
      </c>
      <c r="G258" s="31" t="s">
        <v>551</v>
      </c>
      <c r="H258" s="31" t="s">
        <v>1822</v>
      </c>
      <c r="I258" s="31" t="s">
        <v>551</v>
      </c>
      <c r="J258" s="31" t="s">
        <v>1823</v>
      </c>
      <c r="K258" s="31" t="s">
        <v>551</v>
      </c>
      <c r="L258" s="32">
        <v>17.28</v>
      </c>
      <c r="M258" s="31" t="s">
        <v>1654</v>
      </c>
      <c r="N258" s="32">
        <v>1586370.8281266999</v>
      </c>
      <c r="O258" s="31" t="s">
        <v>1821</v>
      </c>
    </row>
    <row r="259" spans="1:15" ht="24" customHeight="1" x14ac:dyDescent="0.2">
      <c r="A259" s="31" t="s">
        <v>995</v>
      </c>
      <c r="B259" s="29" t="s">
        <v>377</v>
      </c>
      <c r="C259" s="29" t="s">
        <v>996</v>
      </c>
      <c r="D259" s="29" t="s">
        <v>567</v>
      </c>
      <c r="E259" s="30" t="s">
        <v>167</v>
      </c>
      <c r="F259" s="31" t="s">
        <v>1659</v>
      </c>
      <c r="G259" s="31" t="s">
        <v>551</v>
      </c>
      <c r="H259" s="31" t="s">
        <v>1828</v>
      </c>
      <c r="I259" s="31" t="s">
        <v>551</v>
      </c>
      <c r="J259" s="31" t="s">
        <v>1829</v>
      </c>
      <c r="K259" s="31" t="s">
        <v>551</v>
      </c>
      <c r="L259" s="32">
        <v>13.6</v>
      </c>
      <c r="M259" s="31" t="s">
        <v>1654</v>
      </c>
      <c r="N259" s="32">
        <v>1586384.4281267</v>
      </c>
      <c r="O259" s="31" t="s">
        <v>1821</v>
      </c>
    </row>
    <row r="260" spans="1:15" ht="24" customHeight="1" x14ac:dyDescent="0.2">
      <c r="A260" s="31" t="s">
        <v>1830</v>
      </c>
      <c r="B260" s="29" t="s">
        <v>518</v>
      </c>
      <c r="C260" s="29" t="s">
        <v>1831</v>
      </c>
      <c r="D260" s="29" t="s">
        <v>1033</v>
      </c>
      <c r="E260" s="30" t="s">
        <v>1621</v>
      </c>
      <c r="F260" s="31" t="s">
        <v>1449</v>
      </c>
      <c r="G260" s="31" t="s">
        <v>551</v>
      </c>
      <c r="H260" s="31" t="s">
        <v>1587</v>
      </c>
      <c r="I260" s="31" t="s">
        <v>551</v>
      </c>
      <c r="J260" s="31" t="s">
        <v>1832</v>
      </c>
      <c r="K260" s="31" t="s">
        <v>551</v>
      </c>
      <c r="L260" s="32">
        <v>13.557074999999999</v>
      </c>
      <c r="M260" s="31" t="s">
        <v>1654</v>
      </c>
      <c r="N260" s="32">
        <v>1586397.9852016999</v>
      </c>
      <c r="O260" s="31" t="s">
        <v>1821</v>
      </c>
    </row>
    <row r="261" spans="1:15" ht="24" customHeight="1" x14ac:dyDescent="0.2">
      <c r="A261" s="31" t="s">
        <v>1027</v>
      </c>
      <c r="B261" s="29" t="s">
        <v>506</v>
      </c>
      <c r="C261" s="29" t="s">
        <v>946</v>
      </c>
      <c r="D261" s="29" t="s">
        <v>561</v>
      </c>
      <c r="E261" s="30" t="s">
        <v>562</v>
      </c>
      <c r="F261" s="31" t="s">
        <v>1833</v>
      </c>
      <c r="G261" s="31" t="s">
        <v>551</v>
      </c>
      <c r="H261" s="31" t="s">
        <v>1834</v>
      </c>
      <c r="I261" s="31" t="s">
        <v>551</v>
      </c>
      <c r="J261" s="31" t="s">
        <v>1835</v>
      </c>
      <c r="K261" s="31" t="s">
        <v>551</v>
      </c>
      <c r="L261" s="32">
        <v>13.477499999999999</v>
      </c>
      <c r="M261" s="31" t="s">
        <v>1654</v>
      </c>
      <c r="N261" s="32">
        <v>1586411.4627016999</v>
      </c>
      <c r="O261" s="31" t="s">
        <v>1821</v>
      </c>
    </row>
    <row r="262" spans="1:15" ht="24" customHeight="1" x14ac:dyDescent="0.2">
      <c r="A262" s="31" t="s">
        <v>863</v>
      </c>
      <c r="B262" s="29" t="s">
        <v>377</v>
      </c>
      <c r="C262" s="29" t="s">
        <v>864</v>
      </c>
      <c r="D262" s="29" t="s">
        <v>567</v>
      </c>
      <c r="E262" s="30" t="s">
        <v>167</v>
      </c>
      <c r="F262" s="31" t="s">
        <v>1836</v>
      </c>
      <c r="G262" s="31" t="s">
        <v>551</v>
      </c>
      <c r="H262" s="31" t="s">
        <v>1837</v>
      </c>
      <c r="I262" s="31" t="s">
        <v>551</v>
      </c>
      <c r="J262" s="31" t="s">
        <v>1838</v>
      </c>
      <c r="K262" s="31" t="s">
        <v>551</v>
      </c>
      <c r="L262" s="32">
        <v>13.342320000000001</v>
      </c>
      <c r="M262" s="31" t="s">
        <v>1654</v>
      </c>
      <c r="N262" s="32">
        <v>1586424.8050217</v>
      </c>
      <c r="O262" s="31" t="s">
        <v>1821</v>
      </c>
    </row>
    <row r="263" spans="1:15" ht="24" customHeight="1" x14ac:dyDescent="0.2">
      <c r="A263" s="31" t="s">
        <v>1839</v>
      </c>
      <c r="B263" s="29" t="s">
        <v>448</v>
      </c>
      <c r="C263" s="29" t="s">
        <v>1840</v>
      </c>
      <c r="D263" s="29" t="s">
        <v>567</v>
      </c>
      <c r="E263" s="30" t="s">
        <v>167</v>
      </c>
      <c r="F263" s="31" t="s">
        <v>1841</v>
      </c>
      <c r="G263" s="31" t="s">
        <v>551</v>
      </c>
      <c r="H263" s="31" t="s">
        <v>1842</v>
      </c>
      <c r="I263" s="31" t="s">
        <v>551</v>
      </c>
      <c r="J263" s="31" t="s">
        <v>1843</v>
      </c>
      <c r="K263" s="31" t="s">
        <v>551</v>
      </c>
      <c r="L263" s="32">
        <v>13.2999162</v>
      </c>
      <c r="M263" s="31" t="s">
        <v>1654</v>
      </c>
      <c r="N263" s="32">
        <v>1586438.1049379001</v>
      </c>
      <c r="O263" s="31" t="s">
        <v>1821</v>
      </c>
    </row>
    <row r="264" spans="1:15" ht="24" customHeight="1" x14ac:dyDescent="0.2">
      <c r="A264" s="31" t="s">
        <v>1844</v>
      </c>
      <c r="B264" s="29" t="s">
        <v>445</v>
      </c>
      <c r="C264" s="29" t="s">
        <v>1845</v>
      </c>
      <c r="D264" s="29" t="s">
        <v>567</v>
      </c>
      <c r="E264" s="30" t="s">
        <v>552</v>
      </c>
      <c r="F264" s="31" t="s">
        <v>1846</v>
      </c>
      <c r="G264" s="31" t="s">
        <v>551</v>
      </c>
      <c r="H264" s="31" t="s">
        <v>1643</v>
      </c>
      <c r="I264" s="31" t="s">
        <v>551</v>
      </c>
      <c r="J264" s="31" t="s">
        <v>1847</v>
      </c>
      <c r="K264" s="31" t="s">
        <v>551</v>
      </c>
      <c r="L264" s="32">
        <v>13.007257600000001</v>
      </c>
      <c r="M264" s="31" t="s">
        <v>1654</v>
      </c>
      <c r="N264" s="32">
        <v>1586451.1121954999</v>
      </c>
      <c r="O264" s="31" t="s">
        <v>1821</v>
      </c>
    </row>
    <row r="265" spans="1:15" ht="24" customHeight="1" x14ac:dyDescent="0.2">
      <c r="A265" s="31" t="s">
        <v>954</v>
      </c>
      <c r="B265" s="29" t="s">
        <v>377</v>
      </c>
      <c r="C265" s="29" t="s">
        <v>955</v>
      </c>
      <c r="D265" s="29" t="s">
        <v>567</v>
      </c>
      <c r="E265" s="30" t="s">
        <v>167</v>
      </c>
      <c r="F265" s="31" t="s">
        <v>1111</v>
      </c>
      <c r="G265" s="31" t="s">
        <v>551</v>
      </c>
      <c r="H265" s="31" t="s">
        <v>1848</v>
      </c>
      <c r="I265" s="31" t="s">
        <v>551</v>
      </c>
      <c r="J265" s="31" t="s">
        <v>1849</v>
      </c>
      <c r="K265" s="31" t="s">
        <v>551</v>
      </c>
      <c r="L265" s="32">
        <v>12.36</v>
      </c>
      <c r="M265" s="31" t="s">
        <v>1654</v>
      </c>
      <c r="N265" s="32">
        <v>1586463.4721955</v>
      </c>
      <c r="O265" s="31" t="s">
        <v>1821</v>
      </c>
    </row>
    <row r="266" spans="1:15" ht="24" customHeight="1" x14ac:dyDescent="0.2">
      <c r="A266" s="31" t="s">
        <v>1850</v>
      </c>
      <c r="B266" s="29" t="s">
        <v>382</v>
      </c>
      <c r="C266" s="29" t="s">
        <v>1851</v>
      </c>
      <c r="D266" s="29" t="s">
        <v>561</v>
      </c>
      <c r="E266" s="30" t="s">
        <v>23</v>
      </c>
      <c r="F266" s="31" t="s">
        <v>1852</v>
      </c>
      <c r="G266" s="31" t="s">
        <v>551</v>
      </c>
      <c r="H266" s="31" t="s">
        <v>1222</v>
      </c>
      <c r="I266" s="31" t="s">
        <v>551</v>
      </c>
      <c r="J266" s="31" t="s">
        <v>1853</v>
      </c>
      <c r="K266" s="31" t="s">
        <v>551</v>
      </c>
      <c r="L266" s="32">
        <v>12.0999742</v>
      </c>
      <c r="M266" s="31" t="s">
        <v>1654</v>
      </c>
      <c r="N266" s="32">
        <v>1586475.5721696999</v>
      </c>
      <c r="O266" s="31" t="s">
        <v>1821</v>
      </c>
    </row>
    <row r="267" spans="1:15" ht="24" customHeight="1" x14ac:dyDescent="0.2">
      <c r="A267" s="31" t="s">
        <v>1854</v>
      </c>
      <c r="B267" s="29" t="s">
        <v>518</v>
      </c>
      <c r="C267" s="29" t="s">
        <v>1855</v>
      </c>
      <c r="D267" s="29" t="s">
        <v>1033</v>
      </c>
      <c r="E267" s="30" t="s">
        <v>1621</v>
      </c>
      <c r="F267" s="31" t="s">
        <v>1602</v>
      </c>
      <c r="G267" s="31" t="s">
        <v>551</v>
      </c>
      <c r="H267" s="31" t="s">
        <v>1454</v>
      </c>
      <c r="I267" s="31" t="s">
        <v>551</v>
      </c>
      <c r="J267" s="31" t="s">
        <v>1856</v>
      </c>
      <c r="K267" s="31" t="s">
        <v>551</v>
      </c>
      <c r="L267" s="32">
        <v>11.812995600000001</v>
      </c>
      <c r="M267" s="31" t="s">
        <v>1654</v>
      </c>
      <c r="N267" s="32">
        <v>1586487.3851653</v>
      </c>
      <c r="O267" s="31" t="s">
        <v>1821</v>
      </c>
    </row>
    <row r="268" spans="1:15" ht="24" customHeight="1" x14ac:dyDescent="0.2">
      <c r="A268" s="31" t="s">
        <v>1858</v>
      </c>
      <c r="B268" s="29" t="s">
        <v>382</v>
      </c>
      <c r="C268" s="29" t="s">
        <v>1859</v>
      </c>
      <c r="D268" s="29" t="s">
        <v>567</v>
      </c>
      <c r="E268" s="30" t="s">
        <v>552</v>
      </c>
      <c r="F268" s="31" t="s">
        <v>1860</v>
      </c>
      <c r="G268" s="31" t="s">
        <v>551</v>
      </c>
      <c r="H268" s="31" t="s">
        <v>1861</v>
      </c>
      <c r="I268" s="31" t="s">
        <v>551</v>
      </c>
      <c r="J268" s="31" t="s">
        <v>1862</v>
      </c>
      <c r="K268" s="31" t="s">
        <v>551</v>
      </c>
      <c r="L268" s="32">
        <v>11.703818500000001</v>
      </c>
      <c r="M268" s="31" t="s">
        <v>1654</v>
      </c>
      <c r="N268" s="32">
        <v>1586499.0889838</v>
      </c>
      <c r="O268" s="31" t="s">
        <v>1857</v>
      </c>
    </row>
    <row r="269" spans="1:15" ht="24" customHeight="1" x14ac:dyDescent="0.2">
      <c r="A269" s="31" t="s">
        <v>1863</v>
      </c>
      <c r="B269" s="29" t="s">
        <v>382</v>
      </c>
      <c r="C269" s="29" t="s">
        <v>1864</v>
      </c>
      <c r="D269" s="29" t="s">
        <v>610</v>
      </c>
      <c r="E269" s="30" t="s">
        <v>23</v>
      </c>
      <c r="F269" s="31" t="s">
        <v>1813</v>
      </c>
      <c r="G269" s="31" t="s">
        <v>551</v>
      </c>
      <c r="H269" s="31" t="s">
        <v>1364</v>
      </c>
      <c r="I269" s="31" t="s">
        <v>551</v>
      </c>
      <c r="J269" s="31" t="s">
        <v>1865</v>
      </c>
      <c r="K269" s="31" t="s">
        <v>551</v>
      </c>
      <c r="L269" s="32">
        <v>11.126268</v>
      </c>
      <c r="M269" s="31" t="s">
        <v>1654</v>
      </c>
      <c r="N269" s="32">
        <v>1586510.2152517999</v>
      </c>
      <c r="O269" s="31" t="s">
        <v>1857</v>
      </c>
    </row>
    <row r="270" spans="1:15" ht="24" customHeight="1" x14ac:dyDescent="0.2">
      <c r="A270" s="31" t="s">
        <v>1866</v>
      </c>
      <c r="B270" s="29" t="s">
        <v>518</v>
      </c>
      <c r="C270" s="29" t="s">
        <v>1867</v>
      </c>
      <c r="D270" s="29" t="s">
        <v>1033</v>
      </c>
      <c r="E270" s="30" t="s">
        <v>1621</v>
      </c>
      <c r="F270" s="31" t="s">
        <v>1308</v>
      </c>
      <c r="G270" s="31" t="s">
        <v>551</v>
      </c>
      <c r="H270" s="31" t="s">
        <v>1868</v>
      </c>
      <c r="I270" s="31" t="s">
        <v>551</v>
      </c>
      <c r="J270" s="31" t="s">
        <v>1869</v>
      </c>
      <c r="K270" s="31" t="s">
        <v>551</v>
      </c>
      <c r="L270" s="32">
        <v>10.845660000000001</v>
      </c>
      <c r="M270" s="31" t="s">
        <v>1654</v>
      </c>
      <c r="N270" s="32">
        <v>1586521.0609118</v>
      </c>
      <c r="O270" s="31" t="s">
        <v>1857</v>
      </c>
    </row>
    <row r="271" spans="1:15" ht="36" customHeight="1" x14ac:dyDescent="0.2">
      <c r="A271" s="31" t="s">
        <v>1873</v>
      </c>
      <c r="B271" s="29" t="s">
        <v>382</v>
      </c>
      <c r="C271" s="29" t="s">
        <v>1874</v>
      </c>
      <c r="D271" s="29" t="s">
        <v>610</v>
      </c>
      <c r="E271" s="30" t="s">
        <v>151</v>
      </c>
      <c r="F271" s="31" t="s">
        <v>2241</v>
      </c>
      <c r="G271" s="31" t="s">
        <v>551</v>
      </c>
      <c r="H271" s="31" t="s">
        <v>1875</v>
      </c>
      <c r="I271" s="31" t="s">
        <v>551</v>
      </c>
      <c r="J271" s="31" t="s">
        <v>2242</v>
      </c>
      <c r="K271" s="31" t="s">
        <v>551</v>
      </c>
      <c r="L271" s="32">
        <v>9.9578723999999994</v>
      </c>
      <c r="M271" s="31" t="s">
        <v>1654</v>
      </c>
      <c r="N271" s="32">
        <v>1586531.0187842001</v>
      </c>
      <c r="O271" s="31" t="s">
        <v>1857</v>
      </c>
    </row>
    <row r="272" spans="1:15" ht="24" customHeight="1" x14ac:dyDescent="0.2">
      <c r="A272" s="31" t="s">
        <v>898</v>
      </c>
      <c r="B272" s="29" t="s">
        <v>443</v>
      </c>
      <c r="C272" s="29" t="s">
        <v>899</v>
      </c>
      <c r="D272" s="29" t="s">
        <v>567</v>
      </c>
      <c r="E272" s="30" t="s">
        <v>796</v>
      </c>
      <c r="F272" s="31" t="s">
        <v>1870</v>
      </c>
      <c r="G272" s="31" t="s">
        <v>551</v>
      </c>
      <c r="H272" s="31" t="s">
        <v>1871</v>
      </c>
      <c r="I272" s="31" t="s">
        <v>551</v>
      </c>
      <c r="J272" s="31" t="s">
        <v>1872</v>
      </c>
      <c r="K272" s="31" t="s">
        <v>551</v>
      </c>
      <c r="L272" s="32">
        <v>9.9431999999999992</v>
      </c>
      <c r="M272" s="31" t="s">
        <v>1654</v>
      </c>
      <c r="N272" s="32">
        <v>1586540.9619841999</v>
      </c>
      <c r="O272" s="31" t="s">
        <v>1857</v>
      </c>
    </row>
    <row r="273" spans="1:15" ht="24" customHeight="1" x14ac:dyDescent="0.2">
      <c r="A273" s="31" t="s">
        <v>851</v>
      </c>
      <c r="B273" s="29" t="s">
        <v>448</v>
      </c>
      <c r="C273" s="29" t="s">
        <v>852</v>
      </c>
      <c r="D273" s="29" t="s">
        <v>567</v>
      </c>
      <c r="E273" s="30" t="s">
        <v>685</v>
      </c>
      <c r="F273" s="31" t="s">
        <v>1876</v>
      </c>
      <c r="G273" s="31" t="s">
        <v>551</v>
      </c>
      <c r="H273" s="31" t="s">
        <v>1877</v>
      </c>
      <c r="I273" s="31" t="s">
        <v>551</v>
      </c>
      <c r="J273" s="31" t="s">
        <v>1878</v>
      </c>
      <c r="K273" s="31" t="s">
        <v>551</v>
      </c>
      <c r="L273" s="32">
        <v>9.7906999999999993</v>
      </c>
      <c r="M273" s="31" t="s">
        <v>1654</v>
      </c>
      <c r="N273" s="32">
        <v>1586550.7526841999</v>
      </c>
      <c r="O273" s="31" t="s">
        <v>1857</v>
      </c>
    </row>
    <row r="274" spans="1:15" ht="24" customHeight="1" x14ac:dyDescent="0.2">
      <c r="A274" s="31" t="s">
        <v>991</v>
      </c>
      <c r="B274" s="29" t="s">
        <v>377</v>
      </c>
      <c r="C274" s="29" t="s">
        <v>992</v>
      </c>
      <c r="D274" s="29" t="s">
        <v>567</v>
      </c>
      <c r="E274" s="30" t="s">
        <v>167</v>
      </c>
      <c r="F274" s="31" t="s">
        <v>1110</v>
      </c>
      <c r="G274" s="31" t="s">
        <v>551</v>
      </c>
      <c r="H274" s="31" t="s">
        <v>1879</v>
      </c>
      <c r="I274" s="31" t="s">
        <v>551</v>
      </c>
      <c r="J274" s="31" t="s">
        <v>1879</v>
      </c>
      <c r="K274" s="31" t="s">
        <v>551</v>
      </c>
      <c r="L274" s="32">
        <v>9.2200000000000006</v>
      </c>
      <c r="M274" s="31" t="s">
        <v>1654</v>
      </c>
      <c r="N274" s="32">
        <v>1586559.9726841999</v>
      </c>
      <c r="O274" s="31" t="s">
        <v>1857</v>
      </c>
    </row>
    <row r="275" spans="1:15" ht="24" customHeight="1" x14ac:dyDescent="0.2">
      <c r="A275" s="31" t="s">
        <v>892</v>
      </c>
      <c r="B275" s="29" t="s">
        <v>443</v>
      </c>
      <c r="C275" s="29" t="s">
        <v>893</v>
      </c>
      <c r="D275" s="29" t="s">
        <v>567</v>
      </c>
      <c r="E275" s="30" t="s">
        <v>552</v>
      </c>
      <c r="F275" s="31" t="s">
        <v>1880</v>
      </c>
      <c r="G275" s="31" t="s">
        <v>551</v>
      </c>
      <c r="H275" s="31" t="s">
        <v>1881</v>
      </c>
      <c r="I275" s="31" t="s">
        <v>551</v>
      </c>
      <c r="J275" s="31" t="s">
        <v>1882</v>
      </c>
      <c r="K275" s="31" t="s">
        <v>551</v>
      </c>
      <c r="L275" s="32">
        <v>8.9776000000000007</v>
      </c>
      <c r="M275" s="31" t="s">
        <v>1654</v>
      </c>
      <c r="N275" s="32">
        <v>1586568.9502842</v>
      </c>
      <c r="O275" s="31" t="s">
        <v>1857</v>
      </c>
    </row>
    <row r="276" spans="1:15" ht="36" customHeight="1" x14ac:dyDescent="0.2">
      <c r="A276" s="31" t="s">
        <v>1026</v>
      </c>
      <c r="B276" s="29" t="s">
        <v>506</v>
      </c>
      <c r="C276" s="29" t="s">
        <v>838</v>
      </c>
      <c r="D276" s="29" t="s">
        <v>561</v>
      </c>
      <c r="E276" s="30" t="s">
        <v>562</v>
      </c>
      <c r="F276" s="31" t="s">
        <v>1833</v>
      </c>
      <c r="G276" s="31" t="s">
        <v>551</v>
      </c>
      <c r="H276" s="31" t="s">
        <v>1883</v>
      </c>
      <c r="I276" s="31" t="s">
        <v>551</v>
      </c>
      <c r="J276" s="31" t="s">
        <v>1884</v>
      </c>
      <c r="K276" s="31" t="s">
        <v>551</v>
      </c>
      <c r="L276" s="32">
        <v>8.4525000000000006</v>
      </c>
      <c r="M276" s="31" t="s">
        <v>1654</v>
      </c>
      <c r="N276" s="32">
        <v>1586577.4027841999</v>
      </c>
      <c r="O276" s="31" t="s">
        <v>1857</v>
      </c>
    </row>
    <row r="277" spans="1:15" ht="24" customHeight="1" x14ac:dyDescent="0.2">
      <c r="A277" s="31" t="s">
        <v>1034</v>
      </c>
      <c r="B277" s="29" t="s">
        <v>382</v>
      </c>
      <c r="C277" s="29" t="s">
        <v>1035</v>
      </c>
      <c r="D277" s="29" t="s">
        <v>567</v>
      </c>
      <c r="E277" s="30" t="s">
        <v>151</v>
      </c>
      <c r="F277" s="31" t="s">
        <v>1690</v>
      </c>
      <c r="G277" s="31" t="s">
        <v>551</v>
      </c>
      <c r="H277" s="31" t="s">
        <v>1637</v>
      </c>
      <c r="I277" s="31" t="s">
        <v>551</v>
      </c>
      <c r="J277" s="31" t="s">
        <v>1885</v>
      </c>
      <c r="K277" s="31" t="s">
        <v>551</v>
      </c>
      <c r="L277" s="32">
        <v>8.24</v>
      </c>
      <c r="M277" s="31" t="s">
        <v>1654</v>
      </c>
      <c r="N277" s="32">
        <v>1586585.6427841999</v>
      </c>
      <c r="O277" s="31" t="s">
        <v>1857</v>
      </c>
    </row>
    <row r="278" spans="1:15" ht="24" customHeight="1" x14ac:dyDescent="0.2">
      <c r="A278" s="31" t="s">
        <v>1886</v>
      </c>
      <c r="B278" s="29" t="s">
        <v>382</v>
      </c>
      <c r="C278" s="29" t="s">
        <v>1887</v>
      </c>
      <c r="D278" s="29" t="s">
        <v>567</v>
      </c>
      <c r="E278" s="30" t="s">
        <v>34</v>
      </c>
      <c r="F278" s="31" t="s">
        <v>1888</v>
      </c>
      <c r="G278" s="31" t="s">
        <v>551</v>
      </c>
      <c r="H278" s="31" t="s">
        <v>1889</v>
      </c>
      <c r="I278" s="31" t="s">
        <v>551</v>
      </c>
      <c r="J278" s="31" t="s">
        <v>1563</v>
      </c>
      <c r="K278" s="31" t="s">
        <v>551</v>
      </c>
      <c r="L278" s="32">
        <v>8.1364049000000005</v>
      </c>
      <c r="M278" s="31" t="s">
        <v>1654</v>
      </c>
      <c r="N278" s="32">
        <v>1586593.7791891</v>
      </c>
      <c r="O278" s="31" t="s">
        <v>1857</v>
      </c>
    </row>
    <row r="279" spans="1:15" ht="24" customHeight="1" x14ac:dyDescent="0.2">
      <c r="A279" s="31" t="s">
        <v>857</v>
      </c>
      <c r="B279" s="29" t="s">
        <v>382</v>
      </c>
      <c r="C279" s="29" t="s">
        <v>858</v>
      </c>
      <c r="D279" s="29" t="s">
        <v>567</v>
      </c>
      <c r="E279" s="30" t="s">
        <v>151</v>
      </c>
      <c r="F279" s="31" t="s">
        <v>1111</v>
      </c>
      <c r="G279" s="31" t="s">
        <v>551</v>
      </c>
      <c r="H279" s="31" t="s">
        <v>1890</v>
      </c>
      <c r="I279" s="31" t="s">
        <v>551</v>
      </c>
      <c r="J279" s="31" t="s">
        <v>1891</v>
      </c>
      <c r="K279" s="31" t="s">
        <v>551</v>
      </c>
      <c r="L279" s="32">
        <v>7.98</v>
      </c>
      <c r="M279" s="31" t="s">
        <v>1654</v>
      </c>
      <c r="N279" s="32">
        <v>1586601.7591891</v>
      </c>
      <c r="O279" s="31" t="s">
        <v>1857</v>
      </c>
    </row>
    <row r="280" spans="1:15" ht="24" customHeight="1" x14ac:dyDescent="0.2">
      <c r="A280" s="31" t="s">
        <v>1892</v>
      </c>
      <c r="B280" s="29" t="s">
        <v>518</v>
      </c>
      <c r="C280" s="29" t="s">
        <v>1893</v>
      </c>
      <c r="D280" s="29" t="s">
        <v>567</v>
      </c>
      <c r="E280" s="30" t="s">
        <v>1621</v>
      </c>
      <c r="F280" s="31" t="s">
        <v>1622</v>
      </c>
      <c r="G280" s="31" t="s">
        <v>551</v>
      </c>
      <c r="H280" s="31" t="s">
        <v>1570</v>
      </c>
      <c r="I280" s="31" t="s">
        <v>551</v>
      </c>
      <c r="J280" s="31" t="s">
        <v>1894</v>
      </c>
      <c r="K280" s="31" t="s">
        <v>551</v>
      </c>
      <c r="L280" s="32">
        <v>7.9497948999999997</v>
      </c>
      <c r="M280" s="31" t="s">
        <v>1654</v>
      </c>
      <c r="N280" s="32">
        <v>1586609.7089839999</v>
      </c>
      <c r="O280" s="31" t="s">
        <v>1857</v>
      </c>
    </row>
    <row r="281" spans="1:15" ht="24" customHeight="1" x14ac:dyDescent="0.2">
      <c r="A281" s="31" t="s">
        <v>1895</v>
      </c>
      <c r="B281" s="29" t="s">
        <v>382</v>
      </c>
      <c r="C281" s="29" t="s">
        <v>1896</v>
      </c>
      <c r="D281" s="29" t="s">
        <v>567</v>
      </c>
      <c r="E281" s="30" t="s">
        <v>170</v>
      </c>
      <c r="F281" s="31" t="s">
        <v>1897</v>
      </c>
      <c r="G281" s="31" t="s">
        <v>551</v>
      </c>
      <c r="H281" s="31" t="s">
        <v>1898</v>
      </c>
      <c r="I281" s="31" t="s">
        <v>551</v>
      </c>
      <c r="J281" s="31" t="s">
        <v>1899</v>
      </c>
      <c r="K281" s="31" t="s">
        <v>551</v>
      </c>
      <c r="L281" s="32">
        <v>7.7150515000000004</v>
      </c>
      <c r="M281" s="31" t="s">
        <v>1654</v>
      </c>
      <c r="N281" s="32">
        <v>1586617.4240355</v>
      </c>
      <c r="O281" s="31" t="s">
        <v>1857</v>
      </c>
    </row>
    <row r="282" spans="1:15" ht="24" customHeight="1" x14ac:dyDescent="0.2">
      <c r="A282" s="31" t="s">
        <v>828</v>
      </c>
      <c r="B282" s="29" t="s">
        <v>445</v>
      </c>
      <c r="C282" s="29" t="s">
        <v>829</v>
      </c>
      <c r="D282" s="29" t="s">
        <v>567</v>
      </c>
      <c r="E282" s="30" t="s">
        <v>151</v>
      </c>
      <c r="F282" s="31" t="s">
        <v>1172</v>
      </c>
      <c r="G282" s="31" t="s">
        <v>551</v>
      </c>
      <c r="H282" s="31" t="s">
        <v>1900</v>
      </c>
      <c r="I282" s="31" t="s">
        <v>551</v>
      </c>
      <c r="J282" s="31" t="s">
        <v>1901</v>
      </c>
      <c r="K282" s="31" t="s">
        <v>551</v>
      </c>
      <c r="L282" s="32">
        <v>6.6</v>
      </c>
      <c r="M282" s="31" t="s">
        <v>1654</v>
      </c>
      <c r="N282" s="32">
        <v>1586624.0240354999</v>
      </c>
      <c r="O282" s="31" t="s">
        <v>1857</v>
      </c>
    </row>
    <row r="283" spans="1:15" ht="24" customHeight="1" x14ac:dyDescent="0.2">
      <c r="A283" s="31" t="s">
        <v>1902</v>
      </c>
      <c r="B283" s="29" t="s">
        <v>382</v>
      </c>
      <c r="C283" s="29" t="s">
        <v>1903</v>
      </c>
      <c r="D283" s="29" t="s">
        <v>567</v>
      </c>
      <c r="E283" s="30" t="s">
        <v>1904</v>
      </c>
      <c r="F283" s="31" t="s">
        <v>2243</v>
      </c>
      <c r="G283" s="31" t="s">
        <v>551</v>
      </c>
      <c r="H283" s="31" t="s">
        <v>1905</v>
      </c>
      <c r="I283" s="31" t="s">
        <v>551</v>
      </c>
      <c r="J283" s="31" t="s">
        <v>2244</v>
      </c>
      <c r="K283" s="31" t="s">
        <v>551</v>
      </c>
      <c r="L283" s="32">
        <v>6.2219829000000004</v>
      </c>
      <c r="M283" s="31" t="s">
        <v>1654</v>
      </c>
      <c r="N283" s="32">
        <v>1586630.2460184</v>
      </c>
      <c r="O283" s="31" t="s">
        <v>1857</v>
      </c>
    </row>
    <row r="284" spans="1:15" ht="24" customHeight="1" x14ac:dyDescent="0.2">
      <c r="A284" s="31" t="s">
        <v>896</v>
      </c>
      <c r="B284" s="29" t="s">
        <v>443</v>
      </c>
      <c r="C284" s="29" t="s">
        <v>897</v>
      </c>
      <c r="D284" s="29" t="s">
        <v>567</v>
      </c>
      <c r="E284" s="30" t="s">
        <v>170</v>
      </c>
      <c r="F284" s="31" t="s">
        <v>1906</v>
      </c>
      <c r="G284" s="31" t="s">
        <v>551</v>
      </c>
      <c r="H284" s="31" t="s">
        <v>1907</v>
      </c>
      <c r="I284" s="31" t="s">
        <v>551</v>
      </c>
      <c r="J284" s="31" t="s">
        <v>1908</v>
      </c>
      <c r="K284" s="31" t="s">
        <v>551</v>
      </c>
      <c r="L284" s="32">
        <v>6.1204000000000001</v>
      </c>
      <c r="M284" s="31" t="s">
        <v>1654</v>
      </c>
      <c r="N284" s="32">
        <v>1586636.3664184001</v>
      </c>
      <c r="O284" s="31" t="s">
        <v>1857</v>
      </c>
    </row>
    <row r="285" spans="1:15" ht="24" customHeight="1" x14ac:dyDescent="0.2">
      <c r="A285" s="31" t="s">
        <v>1909</v>
      </c>
      <c r="B285" s="29" t="s">
        <v>382</v>
      </c>
      <c r="C285" s="29" t="s">
        <v>1910</v>
      </c>
      <c r="D285" s="29" t="s">
        <v>610</v>
      </c>
      <c r="E285" s="30" t="s">
        <v>23</v>
      </c>
      <c r="F285" s="31" t="s">
        <v>1801</v>
      </c>
      <c r="G285" s="31" t="s">
        <v>551</v>
      </c>
      <c r="H285" s="31" t="s">
        <v>1911</v>
      </c>
      <c r="I285" s="31" t="s">
        <v>551</v>
      </c>
      <c r="J285" s="31" t="s">
        <v>1912</v>
      </c>
      <c r="K285" s="31" t="s">
        <v>551</v>
      </c>
      <c r="L285" s="32">
        <v>5.7523600000000004</v>
      </c>
      <c r="M285" s="31" t="s">
        <v>1654</v>
      </c>
      <c r="N285" s="32">
        <v>1586642.1187783999</v>
      </c>
      <c r="O285" s="31" t="s">
        <v>1857</v>
      </c>
    </row>
    <row r="286" spans="1:15" ht="24" customHeight="1" x14ac:dyDescent="0.2">
      <c r="A286" s="31" t="s">
        <v>805</v>
      </c>
      <c r="B286" s="29" t="s">
        <v>435</v>
      </c>
      <c r="C286" s="29" t="s">
        <v>806</v>
      </c>
      <c r="D286" s="29" t="s">
        <v>567</v>
      </c>
      <c r="E286" s="30" t="s">
        <v>793</v>
      </c>
      <c r="F286" s="31" t="s">
        <v>1913</v>
      </c>
      <c r="G286" s="31" t="s">
        <v>551</v>
      </c>
      <c r="H286" s="31" t="s">
        <v>1914</v>
      </c>
      <c r="I286" s="31" t="s">
        <v>551</v>
      </c>
      <c r="J286" s="31" t="s">
        <v>1915</v>
      </c>
      <c r="K286" s="31" t="s">
        <v>551</v>
      </c>
      <c r="L286" s="32">
        <v>5.349888</v>
      </c>
      <c r="M286" s="31" t="s">
        <v>1654</v>
      </c>
      <c r="N286" s="32">
        <v>1586647.4686664001</v>
      </c>
      <c r="O286" s="31" t="s">
        <v>1857</v>
      </c>
    </row>
    <row r="287" spans="1:15" ht="24" customHeight="1" x14ac:dyDescent="0.2">
      <c r="A287" s="31" t="s">
        <v>953</v>
      </c>
      <c r="B287" s="29" t="s">
        <v>377</v>
      </c>
      <c r="C287" s="29" t="s">
        <v>220</v>
      </c>
      <c r="D287" s="29" t="s">
        <v>567</v>
      </c>
      <c r="E287" s="30" t="s">
        <v>167</v>
      </c>
      <c r="F287" s="31" t="s">
        <v>1110</v>
      </c>
      <c r="G287" s="31" t="s">
        <v>551</v>
      </c>
      <c r="H287" s="31" t="s">
        <v>1917</v>
      </c>
      <c r="I287" s="31" t="s">
        <v>551</v>
      </c>
      <c r="J287" s="31" t="s">
        <v>1917</v>
      </c>
      <c r="K287" s="31" t="s">
        <v>551</v>
      </c>
      <c r="L287" s="32">
        <v>5.33</v>
      </c>
      <c r="M287" s="31" t="s">
        <v>1654</v>
      </c>
      <c r="N287" s="32">
        <v>1586652.7986663999</v>
      </c>
      <c r="O287" s="31" t="s">
        <v>1857</v>
      </c>
    </row>
    <row r="288" spans="1:15" ht="24" customHeight="1" x14ac:dyDescent="0.2">
      <c r="A288" s="31" t="s">
        <v>1918</v>
      </c>
      <c r="B288" s="29" t="s">
        <v>382</v>
      </c>
      <c r="C288" s="29" t="s">
        <v>1919</v>
      </c>
      <c r="D288" s="29" t="s">
        <v>561</v>
      </c>
      <c r="E288" s="30" t="s">
        <v>23</v>
      </c>
      <c r="F288" s="31" t="s">
        <v>1920</v>
      </c>
      <c r="G288" s="31" t="s">
        <v>551</v>
      </c>
      <c r="H288" s="31" t="s">
        <v>1294</v>
      </c>
      <c r="I288" s="31" t="s">
        <v>551</v>
      </c>
      <c r="J288" s="31" t="s">
        <v>1921</v>
      </c>
      <c r="K288" s="31" t="s">
        <v>551</v>
      </c>
      <c r="L288" s="32">
        <v>5.1861167999999997</v>
      </c>
      <c r="M288" s="31" t="s">
        <v>1654</v>
      </c>
      <c r="N288" s="32">
        <v>1586657.9847832001</v>
      </c>
      <c r="O288" s="31" t="s">
        <v>1916</v>
      </c>
    </row>
    <row r="289" spans="1:15" ht="24" customHeight="1" x14ac:dyDescent="0.2">
      <c r="A289" s="31" t="s">
        <v>1922</v>
      </c>
      <c r="B289" s="29" t="s">
        <v>448</v>
      </c>
      <c r="C289" s="29" t="s">
        <v>1923</v>
      </c>
      <c r="D289" s="29" t="s">
        <v>1033</v>
      </c>
      <c r="E289" s="30" t="s">
        <v>259</v>
      </c>
      <c r="F289" s="31" t="s">
        <v>1924</v>
      </c>
      <c r="G289" s="31" t="s">
        <v>551</v>
      </c>
      <c r="H289" s="31" t="s">
        <v>1925</v>
      </c>
      <c r="I289" s="31" t="s">
        <v>551</v>
      </c>
      <c r="J289" s="31" t="s">
        <v>1926</v>
      </c>
      <c r="K289" s="31" t="s">
        <v>551</v>
      </c>
      <c r="L289" s="32">
        <v>5.0703551999999998</v>
      </c>
      <c r="M289" s="31" t="s">
        <v>1654</v>
      </c>
      <c r="N289" s="32">
        <v>1586663.0551384001</v>
      </c>
      <c r="O289" s="31" t="s">
        <v>1916</v>
      </c>
    </row>
    <row r="290" spans="1:15" ht="24" customHeight="1" x14ac:dyDescent="0.2">
      <c r="A290" s="31" t="s">
        <v>1927</v>
      </c>
      <c r="B290" s="29" t="s">
        <v>448</v>
      </c>
      <c r="C290" s="29" t="s">
        <v>1928</v>
      </c>
      <c r="D290" s="29" t="s">
        <v>567</v>
      </c>
      <c r="E290" s="30" t="s">
        <v>167</v>
      </c>
      <c r="F290" s="31" t="s">
        <v>1929</v>
      </c>
      <c r="G290" s="31" t="s">
        <v>551</v>
      </c>
      <c r="H290" s="31" t="s">
        <v>1930</v>
      </c>
      <c r="I290" s="31" t="s">
        <v>551</v>
      </c>
      <c r="J290" s="31" t="s">
        <v>1931</v>
      </c>
      <c r="K290" s="31" t="s">
        <v>551</v>
      </c>
      <c r="L290" s="32">
        <v>5.0390639999999998</v>
      </c>
      <c r="M290" s="31" t="s">
        <v>1654</v>
      </c>
      <c r="N290" s="32">
        <v>1586668.0942024</v>
      </c>
      <c r="O290" s="31" t="s">
        <v>1916</v>
      </c>
    </row>
    <row r="291" spans="1:15" ht="24" customHeight="1" x14ac:dyDescent="0.2">
      <c r="A291" s="31" t="s">
        <v>1932</v>
      </c>
      <c r="B291" s="29" t="s">
        <v>518</v>
      </c>
      <c r="C291" s="29" t="s">
        <v>1933</v>
      </c>
      <c r="D291" s="29" t="s">
        <v>1033</v>
      </c>
      <c r="E291" s="30" t="s">
        <v>1621</v>
      </c>
      <c r="F291" s="31" t="s">
        <v>1449</v>
      </c>
      <c r="G291" s="31" t="s">
        <v>551</v>
      </c>
      <c r="H291" s="31" t="s">
        <v>1934</v>
      </c>
      <c r="I291" s="31" t="s">
        <v>551</v>
      </c>
      <c r="J291" s="31" t="s">
        <v>1935</v>
      </c>
      <c r="K291" s="31" t="s">
        <v>551</v>
      </c>
      <c r="L291" s="32">
        <v>4.9801500000000001</v>
      </c>
      <c r="M291" s="31" t="s">
        <v>1654</v>
      </c>
      <c r="N291" s="32">
        <v>1586673.0743523999</v>
      </c>
      <c r="O291" s="31" t="s">
        <v>1916</v>
      </c>
    </row>
    <row r="292" spans="1:15" ht="24" customHeight="1" x14ac:dyDescent="0.2">
      <c r="A292" s="31" t="s">
        <v>1936</v>
      </c>
      <c r="B292" s="29" t="s">
        <v>518</v>
      </c>
      <c r="C292" s="29" t="s">
        <v>1937</v>
      </c>
      <c r="D292" s="29" t="s">
        <v>1033</v>
      </c>
      <c r="E292" s="30" t="s">
        <v>1621</v>
      </c>
      <c r="F292" s="31" t="s">
        <v>1602</v>
      </c>
      <c r="G292" s="31" t="s">
        <v>551</v>
      </c>
      <c r="H292" s="31" t="s">
        <v>1587</v>
      </c>
      <c r="I292" s="31" t="s">
        <v>551</v>
      </c>
      <c r="J292" s="31" t="s">
        <v>1938</v>
      </c>
      <c r="K292" s="31" t="s">
        <v>551</v>
      </c>
      <c r="L292" s="32">
        <v>4.4186014</v>
      </c>
      <c r="M292" s="31" t="s">
        <v>1654</v>
      </c>
      <c r="N292" s="32">
        <v>1586677.4929537999</v>
      </c>
      <c r="O292" s="31" t="s">
        <v>1916</v>
      </c>
    </row>
    <row r="293" spans="1:15" ht="24" customHeight="1" x14ac:dyDescent="0.2">
      <c r="A293" s="31" t="s">
        <v>1939</v>
      </c>
      <c r="B293" s="29" t="s">
        <v>445</v>
      </c>
      <c r="C293" s="29" t="s">
        <v>1940</v>
      </c>
      <c r="D293" s="29" t="s">
        <v>567</v>
      </c>
      <c r="E293" s="30" t="s">
        <v>34</v>
      </c>
      <c r="F293" s="31" t="s">
        <v>1941</v>
      </c>
      <c r="G293" s="31" t="s">
        <v>551</v>
      </c>
      <c r="H293" s="31" t="s">
        <v>1942</v>
      </c>
      <c r="I293" s="31" t="s">
        <v>551</v>
      </c>
      <c r="J293" s="31" t="s">
        <v>1943</v>
      </c>
      <c r="K293" s="31" t="s">
        <v>551</v>
      </c>
      <c r="L293" s="32">
        <v>3.6282624000000001</v>
      </c>
      <c r="M293" s="31" t="s">
        <v>1654</v>
      </c>
      <c r="N293" s="32">
        <v>1586681.1212162001</v>
      </c>
      <c r="O293" s="31" t="s">
        <v>1916</v>
      </c>
    </row>
    <row r="294" spans="1:15" ht="24" customHeight="1" x14ac:dyDescent="0.2">
      <c r="A294" s="31" t="s">
        <v>1944</v>
      </c>
      <c r="B294" s="29" t="s">
        <v>448</v>
      </c>
      <c r="C294" s="29" t="s">
        <v>1945</v>
      </c>
      <c r="D294" s="29" t="s">
        <v>567</v>
      </c>
      <c r="E294" s="30" t="s">
        <v>167</v>
      </c>
      <c r="F294" s="31" t="s">
        <v>1946</v>
      </c>
      <c r="G294" s="31" t="s">
        <v>551</v>
      </c>
      <c r="H294" s="31" t="s">
        <v>1947</v>
      </c>
      <c r="I294" s="31" t="s">
        <v>551</v>
      </c>
      <c r="J294" s="31" t="s">
        <v>1948</v>
      </c>
      <c r="K294" s="31" t="s">
        <v>551</v>
      </c>
      <c r="L294" s="32">
        <v>2.7305999999999999</v>
      </c>
      <c r="M294" s="31" t="s">
        <v>1654</v>
      </c>
      <c r="N294" s="32">
        <v>1586683.8518162</v>
      </c>
      <c r="O294" s="31" t="s">
        <v>1916</v>
      </c>
    </row>
    <row r="295" spans="1:15" ht="24" customHeight="1" x14ac:dyDescent="0.2">
      <c r="A295" s="31" t="s">
        <v>1949</v>
      </c>
      <c r="B295" s="29" t="s">
        <v>382</v>
      </c>
      <c r="C295" s="29" t="s">
        <v>1950</v>
      </c>
      <c r="D295" s="29" t="s">
        <v>567</v>
      </c>
      <c r="E295" s="30" t="s">
        <v>10</v>
      </c>
      <c r="F295" s="31" t="s">
        <v>1951</v>
      </c>
      <c r="G295" s="31" t="s">
        <v>551</v>
      </c>
      <c r="H295" s="31" t="s">
        <v>1952</v>
      </c>
      <c r="I295" s="31" t="s">
        <v>551</v>
      </c>
      <c r="J295" s="31" t="s">
        <v>1953</v>
      </c>
      <c r="K295" s="31" t="s">
        <v>551</v>
      </c>
      <c r="L295" s="32">
        <v>2.6617359999999999</v>
      </c>
      <c r="M295" s="31" t="s">
        <v>1654</v>
      </c>
      <c r="N295" s="32">
        <v>1586686.5135522</v>
      </c>
      <c r="O295" s="31" t="s">
        <v>1916</v>
      </c>
    </row>
    <row r="296" spans="1:15" ht="36" customHeight="1" x14ac:dyDescent="0.2">
      <c r="A296" s="31" t="s">
        <v>1954</v>
      </c>
      <c r="B296" s="29" t="s">
        <v>382</v>
      </c>
      <c r="C296" s="29" t="s">
        <v>1955</v>
      </c>
      <c r="D296" s="29" t="s">
        <v>567</v>
      </c>
      <c r="E296" s="30" t="s">
        <v>796</v>
      </c>
      <c r="F296" s="31" t="s">
        <v>1956</v>
      </c>
      <c r="G296" s="31" t="s">
        <v>551</v>
      </c>
      <c r="H296" s="31" t="s">
        <v>1957</v>
      </c>
      <c r="I296" s="31" t="s">
        <v>551</v>
      </c>
      <c r="J296" s="31" t="s">
        <v>1953</v>
      </c>
      <c r="K296" s="31" t="s">
        <v>551</v>
      </c>
      <c r="L296" s="32">
        <v>2.6578832999999999</v>
      </c>
      <c r="M296" s="31" t="s">
        <v>1654</v>
      </c>
      <c r="N296" s="32">
        <v>1586689.1714355</v>
      </c>
      <c r="O296" s="31" t="s">
        <v>1916</v>
      </c>
    </row>
    <row r="297" spans="1:15" ht="24" customHeight="1" x14ac:dyDescent="0.2">
      <c r="A297" s="31" t="s">
        <v>963</v>
      </c>
      <c r="B297" s="29" t="s">
        <v>382</v>
      </c>
      <c r="C297" s="29" t="s">
        <v>964</v>
      </c>
      <c r="D297" s="29" t="s">
        <v>567</v>
      </c>
      <c r="E297" s="30" t="s">
        <v>151</v>
      </c>
      <c r="F297" s="31" t="s">
        <v>1958</v>
      </c>
      <c r="G297" s="31" t="s">
        <v>551</v>
      </c>
      <c r="H297" s="31" t="s">
        <v>1653</v>
      </c>
      <c r="I297" s="31" t="s">
        <v>551</v>
      </c>
      <c r="J297" s="31" t="s">
        <v>1959</v>
      </c>
      <c r="K297" s="31" t="s">
        <v>551</v>
      </c>
      <c r="L297" s="32">
        <v>2.4</v>
      </c>
      <c r="M297" s="31" t="s">
        <v>1654</v>
      </c>
      <c r="N297" s="32">
        <v>1586691.5714354999</v>
      </c>
      <c r="O297" s="31" t="s">
        <v>1916</v>
      </c>
    </row>
    <row r="298" spans="1:15" ht="24" customHeight="1" x14ac:dyDescent="0.2">
      <c r="A298" s="31" t="s">
        <v>1960</v>
      </c>
      <c r="B298" s="29" t="s">
        <v>448</v>
      </c>
      <c r="C298" s="29" t="s">
        <v>1961</v>
      </c>
      <c r="D298" s="29" t="s">
        <v>1033</v>
      </c>
      <c r="E298" s="30" t="s">
        <v>167</v>
      </c>
      <c r="F298" s="31" t="s">
        <v>1778</v>
      </c>
      <c r="G298" s="31" t="s">
        <v>551</v>
      </c>
      <c r="H298" s="31" t="s">
        <v>1827</v>
      </c>
      <c r="I298" s="31" t="s">
        <v>551</v>
      </c>
      <c r="J298" s="31" t="s">
        <v>1962</v>
      </c>
      <c r="K298" s="31" t="s">
        <v>551</v>
      </c>
      <c r="L298" s="32">
        <v>2.38374</v>
      </c>
      <c r="M298" s="31" t="s">
        <v>1654</v>
      </c>
      <c r="N298" s="32">
        <v>1586693.9551754999</v>
      </c>
      <c r="O298" s="31" t="s">
        <v>1916</v>
      </c>
    </row>
    <row r="299" spans="1:15" ht="24" customHeight="1" x14ac:dyDescent="0.2">
      <c r="A299" s="31" t="s">
        <v>914</v>
      </c>
      <c r="B299" s="29" t="s">
        <v>382</v>
      </c>
      <c r="C299" s="29" t="s">
        <v>915</v>
      </c>
      <c r="D299" s="29" t="s">
        <v>567</v>
      </c>
      <c r="E299" s="30" t="s">
        <v>151</v>
      </c>
      <c r="F299" s="31" t="s">
        <v>1964</v>
      </c>
      <c r="G299" s="31" t="s">
        <v>551</v>
      </c>
      <c r="H299" s="31" t="s">
        <v>1965</v>
      </c>
      <c r="I299" s="31" t="s">
        <v>551</v>
      </c>
      <c r="J299" s="31" t="s">
        <v>1966</v>
      </c>
      <c r="K299" s="31" t="s">
        <v>551</v>
      </c>
      <c r="L299" s="32">
        <v>1.7310000000000001</v>
      </c>
      <c r="M299" s="31" t="s">
        <v>1654</v>
      </c>
      <c r="N299" s="32">
        <v>1586695.6861755</v>
      </c>
      <c r="O299" s="31" t="s">
        <v>1916</v>
      </c>
    </row>
    <row r="300" spans="1:15" ht="24" customHeight="1" x14ac:dyDescent="0.2">
      <c r="A300" s="31" t="s">
        <v>1967</v>
      </c>
      <c r="B300" s="29" t="s">
        <v>518</v>
      </c>
      <c r="C300" s="29" t="s">
        <v>1968</v>
      </c>
      <c r="D300" s="29" t="s">
        <v>1033</v>
      </c>
      <c r="E300" s="30" t="s">
        <v>1621</v>
      </c>
      <c r="F300" s="31" t="s">
        <v>1602</v>
      </c>
      <c r="G300" s="31" t="s">
        <v>551</v>
      </c>
      <c r="H300" s="31" t="s">
        <v>1934</v>
      </c>
      <c r="I300" s="31" t="s">
        <v>551</v>
      </c>
      <c r="J300" s="31" t="s">
        <v>1969</v>
      </c>
      <c r="K300" s="31" t="s">
        <v>551</v>
      </c>
      <c r="L300" s="32">
        <v>1.6231597</v>
      </c>
      <c r="M300" s="31" t="s">
        <v>1654</v>
      </c>
      <c r="N300" s="32">
        <v>1586697.3093352001</v>
      </c>
      <c r="O300" s="31" t="s">
        <v>1916</v>
      </c>
    </row>
    <row r="301" spans="1:15" ht="24" customHeight="1" x14ac:dyDescent="0.2">
      <c r="A301" s="31" t="s">
        <v>1970</v>
      </c>
      <c r="B301" s="29" t="s">
        <v>382</v>
      </c>
      <c r="C301" s="29" t="s">
        <v>1971</v>
      </c>
      <c r="D301" s="29" t="s">
        <v>567</v>
      </c>
      <c r="E301" s="30" t="s">
        <v>1972</v>
      </c>
      <c r="F301" s="31" t="s">
        <v>1973</v>
      </c>
      <c r="G301" s="31" t="s">
        <v>551</v>
      </c>
      <c r="H301" s="31" t="s">
        <v>1974</v>
      </c>
      <c r="I301" s="31" t="s">
        <v>551</v>
      </c>
      <c r="J301" s="31" t="s">
        <v>1969</v>
      </c>
      <c r="K301" s="31" t="s">
        <v>551</v>
      </c>
      <c r="L301" s="32">
        <v>1.622479</v>
      </c>
      <c r="M301" s="31" t="s">
        <v>1654</v>
      </c>
      <c r="N301" s="32">
        <v>1586698.9318142</v>
      </c>
      <c r="O301" s="31" t="s">
        <v>1916</v>
      </c>
    </row>
    <row r="302" spans="1:15" ht="24" customHeight="1" x14ac:dyDescent="0.2">
      <c r="A302" s="31" t="s">
        <v>908</v>
      </c>
      <c r="B302" s="29" t="s">
        <v>382</v>
      </c>
      <c r="C302" s="29" t="s">
        <v>909</v>
      </c>
      <c r="D302" s="29" t="s">
        <v>567</v>
      </c>
      <c r="E302" s="30" t="s">
        <v>151</v>
      </c>
      <c r="F302" s="31" t="s">
        <v>1975</v>
      </c>
      <c r="G302" s="31" t="s">
        <v>551</v>
      </c>
      <c r="H302" s="31" t="s">
        <v>1976</v>
      </c>
      <c r="I302" s="31" t="s">
        <v>551</v>
      </c>
      <c r="J302" s="31" t="s">
        <v>1977</v>
      </c>
      <c r="K302" s="31" t="s">
        <v>551</v>
      </c>
      <c r="L302" s="32">
        <v>1.5948</v>
      </c>
      <c r="M302" s="31" t="s">
        <v>1654</v>
      </c>
      <c r="N302" s="32">
        <v>1586700.5266142001</v>
      </c>
      <c r="O302" s="31" t="s">
        <v>1916</v>
      </c>
    </row>
    <row r="303" spans="1:15" ht="24" customHeight="1" x14ac:dyDescent="0.2">
      <c r="A303" s="31" t="s">
        <v>1978</v>
      </c>
      <c r="B303" s="29" t="s">
        <v>518</v>
      </c>
      <c r="C303" s="29" t="s">
        <v>1979</v>
      </c>
      <c r="D303" s="29" t="s">
        <v>567</v>
      </c>
      <c r="E303" s="30" t="s">
        <v>793</v>
      </c>
      <c r="F303" s="31" t="s">
        <v>1980</v>
      </c>
      <c r="G303" s="31" t="s">
        <v>551</v>
      </c>
      <c r="H303" s="31" t="s">
        <v>1981</v>
      </c>
      <c r="I303" s="31" t="s">
        <v>551</v>
      </c>
      <c r="J303" s="31" t="s">
        <v>1982</v>
      </c>
      <c r="K303" s="31" t="s">
        <v>551</v>
      </c>
      <c r="L303" s="32">
        <v>1.5078788000000001</v>
      </c>
      <c r="M303" s="31" t="s">
        <v>1654</v>
      </c>
      <c r="N303" s="32">
        <v>1586702.034493</v>
      </c>
      <c r="O303" s="31" t="s">
        <v>1916</v>
      </c>
    </row>
    <row r="304" spans="1:15" ht="24" customHeight="1" x14ac:dyDescent="0.2">
      <c r="A304" s="31" t="s">
        <v>724</v>
      </c>
      <c r="B304" s="29" t="s">
        <v>377</v>
      </c>
      <c r="C304" s="29" t="s">
        <v>725</v>
      </c>
      <c r="D304" s="29" t="s">
        <v>567</v>
      </c>
      <c r="E304" s="30" t="s">
        <v>70</v>
      </c>
      <c r="F304" s="31" t="s">
        <v>1983</v>
      </c>
      <c r="G304" s="31" t="s">
        <v>551</v>
      </c>
      <c r="H304" s="31" t="s">
        <v>1984</v>
      </c>
      <c r="I304" s="31" t="s">
        <v>551</v>
      </c>
      <c r="J304" s="31" t="s">
        <v>1985</v>
      </c>
      <c r="K304" s="31" t="s">
        <v>551</v>
      </c>
      <c r="L304" s="32">
        <v>1.4370372</v>
      </c>
      <c r="M304" s="31" t="s">
        <v>1654</v>
      </c>
      <c r="N304" s="32">
        <v>1586703.4715302</v>
      </c>
      <c r="O304" s="31" t="s">
        <v>1916</v>
      </c>
    </row>
    <row r="305" spans="1:15" ht="24" customHeight="1" x14ac:dyDescent="0.2">
      <c r="A305" s="31" t="s">
        <v>1986</v>
      </c>
      <c r="B305" s="29" t="s">
        <v>382</v>
      </c>
      <c r="C305" s="29" t="s">
        <v>1987</v>
      </c>
      <c r="D305" s="29" t="s">
        <v>561</v>
      </c>
      <c r="E305" s="30" t="s">
        <v>23</v>
      </c>
      <c r="F305" s="31" t="s">
        <v>1988</v>
      </c>
      <c r="G305" s="31" t="s">
        <v>551</v>
      </c>
      <c r="H305" s="31" t="s">
        <v>1989</v>
      </c>
      <c r="I305" s="31" t="s">
        <v>551</v>
      </c>
      <c r="J305" s="31" t="s">
        <v>1990</v>
      </c>
      <c r="K305" s="31" t="s">
        <v>551</v>
      </c>
      <c r="L305" s="32">
        <v>1.3153953</v>
      </c>
      <c r="M305" s="31" t="s">
        <v>1654</v>
      </c>
      <c r="N305" s="32">
        <v>1586704.7869255</v>
      </c>
      <c r="O305" s="31" t="s">
        <v>1916</v>
      </c>
    </row>
    <row r="306" spans="1:15" ht="24" customHeight="1" x14ac:dyDescent="0.2">
      <c r="A306" s="31" t="s">
        <v>1991</v>
      </c>
      <c r="B306" s="29" t="s">
        <v>382</v>
      </c>
      <c r="C306" s="29" t="s">
        <v>1992</v>
      </c>
      <c r="D306" s="29" t="s">
        <v>610</v>
      </c>
      <c r="E306" s="30" t="s">
        <v>151</v>
      </c>
      <c r="F306" s="31" t="s">
        <v>1993</v>
      </c>
      <c r="G306" s="31" t="s">
        <v>551</v>
      </c>
      <c r="H306" s="31" t="s">
        <v>1994</v>
      </c>
      <c r="I306" s="31" t="s">
        <v>551</v>
      </c>
      <c r="J306" s="31" t="s">
        <v>1454</v>
      </c>
      <c r="K306" s="31" t="s">
        <v>551</v>
      </c>
      <c r="L306" s="32">
        <v>1.3093212999999999</v>
      </c>
      <c r="M306" s="31" t="s">
        <v>1654</v>
      </c>
      <c r="N306" s="32">
        <v>1586706.0962467999</v>
      </c>
      <c r="O306" s="31" t="s">
        <v>1916</v>
      </c>
    </row>
    <row r="307" spans="1:15" ht="24" customHeight="1" x14ac:dyDescent="0.2">
      <c r="A307" s="31" t="s">
        <v>1995</v>
      </c>
      <c r="B307" s="29" t="s">
        <v>382</v>
      </c>
      <c r="C307" s="29" t="s">
        <v>1996</v>
      </c>
      <c r="D307" s="29" t="s">
        <v>567</v>
      </c>
      <c r="E307" s="30" t="s">
        <v>796</v>
      </c>
      <c r="F307" s="31" t="s">
        <v>1997</v>
      </c>
      <c r="G307" s="31" t="s">
        <v>551</v>
      </c>
      <c r="H307" s="31" t="s">
        <v>1998</v>
      </c>
      <c r="I307" s="31" t="s">
        <v>551</v>
      </c>
      <c r="J307" s="31" t="s">
        <v>1999</v>
      </c>
      <c r="K307" s="31" t="s">
        <v>551</v>
      </c>
      <c r="L307" s="32">
        <v>1.2628717</v>
      </c>
      <c r="M307" s="31" t="s">
        <v>1654</v>
      </c>
      <c r="N307" s="32">
        <v>1586707.3591185</v>
      </c>
      <c r="O307" s="31" t="s">
        <v>1916</v>
      </c>
    </row>
    <row r="308" spans="1:15" ht="24" customHeight="1" x14ac:dyDescent="0.2">
      <c r="A308" s="31" t="s">
        <v>2000</v>
      </c>
      <c r="B308" s="29" t="s">
        <v>382</v>
      </c>
      <c r="C308" s="29" t="s">
        <v>2001</v>
      </c>
      <c r="D308" s="29" t="s">
        <v>567</v>
      </c>
      <c r="E308" s="30" t="s">
        <v>552</v>
      </c>
      <c r="F308" s="31" t="s">
        <v>2002</v>
      </c>
      <c r="G308" s="31" t="s">
        <v>551</v>
      </c>
      <c r="H308" s="31" t="s">
        <v>2003</v>
      </c>
      <c r="I308" s="31" t="s">
        <v>551</v>
      </c>
      <c r="J308" s="31" t="s">
        <v>1999</v>
      </c>
      <c r="K308" s="31" t="s">
        <v>551</v>
      </c>
      <c r="L308" s="32">
        <v>1.2604762</v>
      </c>
      <c r="M308" s="31" t="s">
        <v>1654</v>
      </c>
      <c r="N308" s="32">
        <v>1586708.6195946999</v>
      </c>
      <c r="O308" s="31" t="s">
        <v>1916</v>
      </c>
    </row>
    <row r="309" spans="1:15" ht="36" customHeight="1" x14ac:dyDescent="0.2">
      <c r="A309" s="31" t="s">
        <v>628</v>
      </c>
      <c r="B309" s="29" t="s">
        <v>382</v>
      </c>
      <c r="C309" s="29" t="s">
        <v>629</v>
      </c>
      <c r="D309" s="29" t="s">
        <v>610</v>
      </c>
      <c r="E309" s="30" t="s">
        <v>23</v>
      </c>
      <c r="F309" s="31" t="s">
        <v>2237</v>
      </c>
      <c r="G309" s="31" t="s">
        <v>551</v>
      </c>
      <c r="H309" s="31" t="s">
        <v>1963</v>
      </c>
      <c r="I309" s="31" t="s">
        <v>551</v>
      </c>
      <c r="J309" s="31" t="s">
        <v>2245</v>
      </c>
      <c r="K309" s="31" t="s">
        <v>551</v>
      </c>
      <c r="L309" s="32">
        <v>1.1000000000000001</v>
      </c>
      <c r="M309" s="31" t="s">
        <v>1654</v>
      </c>
      <c r="N309" s="32">
        <v>1586709.7195947</v>
      </c>
      <c r="O309" s="31" t="s">
        <v>1916</v>
      </c>
    </row>
    <row r="310" spans="1:15" ht="24" customHeight="1" x14ac:dyDescent="0.2">
      <c r="A310" s="31" t="s">
        <v>2004</v>
      </c>
      <c r="B310" s="29" t="s">
        <v>382</v>
      </c>
      <c r="C310" s="29" t="s">
        <v>2005</v>
      </c>
      <c r="D310" s="29" t="s">
        <v>567</v>
      </c>
      <c r="E310" s="30" t="s">
        <v>151</v>
      </c>
      <c r="F310" s="31" t="s">
        <v>2006</v>
      </c>
      <c r="G310" s="31" t="s">
        <v>551</v>
      </c>
      <c r="H310" s="31" t="s">
        <v>2007</v>
      </c>
      <c r="I310" s="31" t="s">
        <v>551</v>
      </c>
      <c r="J310" s="31" t="s">
        <v>2008</v>
      </c>
      <c r="K310" s="31" t="s">
        <v>551</v>
      </c>
      <c r="L310" s="32">
        <v>1.0837679</v>
      </c>
      <c r="M310" s="31" t="s">
        <v>1654</v>
      </c>
      <c r="N310" s="32">
        <v>1586710.8033626</v>
      </c>
      <c r="O310" s="31" t="s">
        <v>1916</v>
      </c>
    </row>
    <row r="311" spans="1:15" ht="24" customHeight="1" x14ac:dyDescent="0.2">
      <c r="A311" s="31" t="s">
        <v>2009</v>
      </c>
      <c r="B311" s="29" t="s">
        <v>448</v>
      </c>
      <c r="C311" s="29" t="s">
        <v>2010</v>
      </c>
      <c r="D311" s="29" t="s">
        <v>567</v>
      </c>
      <c r="E311" s="30" t="s">
        <v>167</v>
      </c>
      <c r="F311" s="31" t="s">
        <v>1778</v>
      </c>
      <c r="G311" s="31" t="s">
        <v>551</v>
      </c>
      <c r="H311" s="31" t="s">
        <v>2011</v>
      </c>
      <c r="I311" s="31" t="s">
        <v>551</v>
      </c>
      <c r="J311" s="31" t="s">
        <v>2012</v>
      </c>
      <c r="K311" s="31" t="s">
        <v>551</v>
      </c>
      <c r="L311" s="32">
        <v>0.93135599999999996</v>
      </c>
      <c r="M311" s="31" t="s">
        <v>1654</v>
      </c>
      <c r="N311" s="32">
        <v>1586711.7347186001</v>
      </c>
      <c r="O311" s="31" t="s">
        <v>1916</v>
      </c>
    </row>
    <row r="312" spans="1:15" ht="24" customHeight="1" x14ac:dyDescent="0.2">
      <c r="A312" s="31" t="s">
        <v>2013</v>
      </c>
      <c r="B312" s="29" t="s">
        <v>382</v>
      </c>
      <c r="C312" s="29" t="s">
        <v>2014</v>
      </c>
      <c r="D312" s="29" t="s">
        <v>610</v>
      </c>
      <c r="E312" s="30" t="s">
        <v>1972</v>
      </c>
      <c r="F312" s="31" t="s">
        <v>2015</v>
      </c>
      <c r="G312" s="31" t="s">
        <v>551</v>
      </c>
      <c r="H312" s="31" t="s">
        <v>2016</v>
      </c>
      <c r="I312" s="31" t="s">
        <v>551</v>
      </c>
      <c r="J312" s="31" t="s">
        <v>2017</v>
      </c>
      <c r="K312" s="31" t="s">
        <v>551</v>
      </c>
      <c r="L312" s="32">
        <v>0.91357840000000001</v>
      </c>
      <c r="M312" s="31" t="s">
        <v>1654</v>
      </c>
      <c r="N312" s="32">
        <v>1586712.648297</v>
      </c>
      <c r="O312" s="31" t="s">
        <v>1916</v>
      </c>
    </row>
    <row r="313" spans="1:15" ht="24" customHeight="1" x14ac:dyDescent="0.2">
      <c r="A313" s="31" t="s">
        <v>1031</v>
      </c>
      <c r="B313" s="29" t="s">
        <v>448</v>
      </c>
      <c r="C313" s="29" t="s">
        <v>1032</v>
      </c>
      <c r="D313" s="29" t="s">
        <v>1033</v>
      </c>
      <c r="E313" s="30" t="s">
        <v>562</v>
      </c>
      <c r="F313" s="31" t="s">
        <v>2018</v>
      </c>
      <c r="G313" s="31" t="s">
        <v>551</v>
      </c>
      <c r="H313" s="31" t="s">
        <v>2019</v>
      </c>
      <c r="I313" s="31" t="s">
        <v>551</v>
      </c>
      <c r="J313" s="31" t="s">
        <v>1489</v>
      </c>
      <c r="K313" s="31" t="s">
        <v>551</v>
      </c>
      <c r="L313" s="32">
        <v>0.72863999999999995</v>
      </c>
      <c r="M313" s="31" t="s">
        <v>1654</v>
      </c>
      <c r="N313" s="32">
        <v>1586713.3769370001</v>
      </c>
      <c r="O313" s="31" t="s">
        <v>1916</v>
      </c>
    </row>
    <row r="314" spans="1:15" ht="24" customHeight="1" x14ac:dyDescent="0.2">
      <c r="A314" s="31" t="s">
        <v>2020</v>
      </c>
      <c r="B314" s="29" t="s">
        <v>382</v>
      </c>
      <c r="C314" s="29" t="s">
        <v>2021</v>
      </c>
      <c r="D314" s="29" t="s">
        <v>610</v>
      </c>
      <c r="E314" s="30" t="s">
        <v>151</v>
      </c>
      <c r="F314" s="31" t="s">
        <v>2022</v>
      </c>
      <c r="G314" s="31" t="s">
        <v>551</v>
      </c>
      <c r="H314" s="31" t="s">
        <v>2023</v>
      </c>
      <c r="I314" s="31" t="s">
        <v>551</v>
      </c>
      <c r="J314" s="31" t="s">
        <v>2024</v>
      </c>
      <c r="K314" s="31" t="s">
        <v>551</v>
      </c>
      <c r="L314" s="32">
        <v>0.62658910000000001</v>
      </c>
      <c r="M314" s="31" t="s">
        <v>1654</v>
      </c>
      <c r="N314" s="32">
        <v>1586714.0035261</v>
      </c>
      <c r="O314" s="31" t="s">
        <v>1916</v>
      </c>
    </row>
    <row r="315" spans="1:15" ht="24" customHeight="1" x14ac:dyDescent="0.2">
      <c r="A315" s="31" t="s">
        <v>2025</v>
      </c>
      <c r="B315" s="29" t="s">
        <v>382</v>
      </c>
      <c r="C315" s="29" t="s">
        <v>2026</v>
      </c>
      <c r="D315" s="29" t="s">
        <v>567</v>
      </c>
      <c r="E315" s="30" t="s">
        <v>552</v>
      </c>
      <c r="F315" s="31" t="s">
        <v>2027</v>
      </c>
      <c r="G315" s="31" t="s">
        <v>551</v>
      </c>
      <c r="H315" s="31" t="s">
        <v>1605</v>
      </c>
      <c r="I315" s="31" t="s">
        <v>551</v>
      </c>
      <c r="J315" s="31" t="s">
        <v>2028</v>
      </c>
      <c r="K315" s="31" t="s">
        <v>551</v>
      </c>
      <c r="L315" s="32">
        <v>0.61375199999999996</v>
      </c>
      <c r="M315" s="31" t="s">
        <v>1654</v>
      </c>
      <c r="N315" s="32">
        <v>1586714.6172781</v>
      </c>
      <c r="O315" s="31" t="s">
        <v>1916</v>
      </c>
    </row>
    <row r="316" spans="1:15" ht="24" customHeight="1" x14ac:dyDescent="0.2">
      <c r="A316" s="31" t="s">
        <v>2029</v>
      </c>
      <c r="B316" s="29" t="s">
        <v>382</v>
      </c>
      <c r="C316" s="29" t="s">
        <v>2030</v>
      </c>
      <c r="D316" s="29" t="s">
        <v>610</v>
      </c>
      <c r="E316" s="30" t="s">
        <v>23</v>
      </c>
      <c r="F316" s="31" t="s">
        <v>2239</v>
      </c>
      <c r="G316" s="31" t="s">
        <v>551</v>
      </c>
      <c r="H316" s="31" t="s">
        <v>1963</v>
      </c>
      <c r="I316" s="31" t="s">
        <v>551</v>
      </c>
      <c r="J316" s="31" t="s">
        <v>2028</v>
      </c>
      <c r="K316" s="31" t="s">
        <v>551</v>
      </c>
      <c r="L316" s="32">
        <v>0.61066589999999998</v>
      </c>
      <c r="M316" s="31" t="s">
        <v>1654</v>
      </c>
      <c r="N316" s="32">
        <v>1586715.2279439999</v>
      </c>
      <c r="O316" s="31" t="s">
        <v>1916</v>
      </c>
    </row>
    <row r="317" spans="1:15" ht="36" customHeight="1" x14ac:dyDescent="0.2">
      <c r="A317" s="31" t="s">
        <v>2031</v>
      </c>
      <c r="B317" s="29" t="s">
        <v>382</v>
      </c>
      <c r="C317" s="29" t="s">
        <v>2032</v>
      </c>
      <c r="D317" s="29" t="s">
        <v>610</v>
      </c>
      <c r="E317" s="30" t="s">
        <v>151</v>
      </c>
      <c r="F317" s="31" t="s">
        <v>2033</v>
      </c>
      <c r="G317" s="31" t="s">
        <v>551</v>
      </c>
      <c r="H317" s="31" t="s">
        <v>2034</v>
      </c>
      <c r="I317" s="31" t="s">
        <v>551</v>
      </c>
      <c r="J317" s="31" t="s">
        <v>2035</v>
      </c>
      <c r="K317" s="31" t="s">
        <v>551</v>
      </c>
      <c r="L317" s="32">
        <v>0.47079409999999999</v>
      </c>
      <c r="M317" s="31" t="s">
        <v>1654</v>
      </c>
      <c r="N317" s="32">
        <v>1586715.6987381</v>
      </c>
      <c r="O317" s="31" t="s">
        <v>1916</v>
      </c>
    </row>
    <row r="318" spans="1:15" ht="24" customHeight="1" x14ac:dyDescent="0.2">
      <c r="A318" s="31" t="s">
        <v>2036</v>
      </c>
      <c r="B318" s="29" t="s">
        <v>382</v>
      </c>
      <c r="C318" s="29" t="s">
        <v>2037</v>
      </c>
      <c r="D318" s="29" t="s">
        <v>610</v>
      </c>
      <c r="E318" s="30" t="s">
        <v>151</v>
      </c>
      <c r="F318" s="31" t="s">
        <v>2038</v>
      </c>
      <c r="G318" s="31" t="s">
        <v>551</v>
      </c>
      <c r="H318" s="31" t="s">
        <v>2039</v>
      </c>
      <c r="I318" s="31" t="s">
        <v>551</v>
      </c>
      <c r="J318" s="31" t="s">
        <v>2040</v>
      </c>
      <c r="K318" s="31" t="s">
        <v>551</v>
      </c>
      <c r="L318" s="32">
        <v>0.45873199999999997</v>
      </c>
      <c r="M318" s="31" t="s">
        <v>1654</v>
      </c>
      <c r="N318" s="32">
        <v>1586716.1574701001</v>
      </c>
      <c r="O318" s="31" t="s">
        <v>1916</v>
      </c>
    </row>
    <row r="319" spans="1:15" ht="24" customHeight="1" x14ac:dyDescent="0.2">
      <c r="A319" s="31" t="s">
        <v>2041</v>
      </c>
      <c r="B319" s="29" t="s">
        <v>382</v>
      </c>
      <c r="C319" s="29" t="s">
        <v>2042</v>
      </c>
      <c r="D319" s="29" t="s">
        <v>567</v>
      </c>
      <c r="E319" s="30" t="s">
        <v>170</v>
      </c>
      <c r="F319" s="31" t="s">
        <v>2043</v>
      </c>
      <c r="G319" s="31" t="s">
        <v>551</v>
      </c>
      <c r="H319" s="31" t="s">
        <v>2044</v>
      </c>
      <c r="I319" s="31" t="s">
        <v>551</v>
      </c>
      <c r="J319" s="31" t="s">
        <v>1367</v>
      </c>
      <c r="K319" s="31" t="s">
        <v>551</v>
      </c>
      <c r="L319" s="32">
        <v>0.44501380000000001</v>
      </c>
      <c r="M319" s="31" t="s">
        <v>1654</v>
      </c>
      <c r="N319" s="32">
        <v>1586716.6024839</v>
      </c>
      <c r="O319" s="31" t="s">
        <v>1916</v>
      </c>
    </row>
    <row r="320" spans="1:15" ht="24" customHeight="1" x14ac:dyDescent="0.2">
      <c r="A320" s="31" t="s">
        <v>2045</v>
      </c>
      <c r="B320" s="29" t="s">
        <v>448</v>
      </c>
      <c r="C320" s="29" t="s">
        <v>2046</v>
      </c>
      <c r="D320" s="29" t="s">
        <v>567</v>
      </c>
      <c r="E320" s="30" t="s">
        <v>167</v>
      </c>
      <c r="F320" s="31" t="s">
        <v>2047</v>
      </c>
      <c r="G320" s="31" t="s">
        <v>551</v>
      </c>
      <c r="H320" s="31" t="s">
        <v>2034</v>
      </c>
      <c r="I320" s="31" t="s">
        <v>551</v>
      </c>
      <c r="J320" s="31" t="s">
        <v>2048</v>
      </c>
      <c r="K320" s="31" t="s">
        <v>551</v>
      </c>
      <c r="L320" s="32">
        <v>0.34969739999999999</v>
      </c>
      <c r="M320" s="31" t="s">
        <v>1654</v>
      </c>
      <c r="N320" s="32">
        <v>1586716.9521812999</v>
      </c>
      <c r="O320" s="31" t="s">
        <v>1916</v>
      </c>
    </row>
    <row r="321" spans="1:15" ht="24" customHeight="1" x14ac:dyDescent="0.2">
      <c r="A321" s="31" t="s">
        <v>932</v>
      </c>
      <c r="B321" s="29" t="s">
        <v>382</v>
      </c>
      <c r="C321" s="29" t="s">
        <v>933</v>
      </c>
      <c r="D321" s="29" t="s">
        <v>567</v>
      </c>
      <c r="E321" s="30" t="s">
        <v>151</v>
      </c>
      <c r="F321" s="31" t="s">
        <v>2049</v>
      </c>
      <c r="G321" s="31" t="s">
        <v>551</v>
      </c>
      <c r="H321" s="31" t="s">
        <v>1190</v>
      </c>
      <c r="I321" s="31" t="s">
        <v>551</v>
      </c>
      <c r="J321" s="31" t="s">
        <v>2050</v>
      </c>
      <c r="K321" s="31" t="s">
        <v>551</v>
      </c>
      <c r="L321" s="32">
        <v>0.29260000000000003</v>
      </c>
      <c r="M321" s="31" t="s">
        <v>1654</v>
      </c>
      <c r="N321" s="32">
        <v>1586717.2447813</v>
      </c>
      <c r="O321" s="31" t="s">
        <v>1916</v>
      </c>
    </row>
    <row r="322" spans="1:15" ht="24" customHeight="1" x14ac:dyDescent="0.2">
      <c r="A322" s="31" t="s">
        <v>2051</v>
      </c>
      <c r="B322" s="29" t="s">
        <v>382</v>
      </c>
      <c r="C322" s="29" t="s">
        <v>2052</v>
      </c>
      <c r="D322" s="29" t="s">
        <v>567</v>
      </c>
      <c r="E322" s="30" t="s">
        <v>552</v>
      </c>
      <c r="F322" s="31" t="s">
        <v>2053</v>
      </c>
      <c r="G322" s="31" t="s">
        <v>551</v>
      </c>
      <c r="H322" s="31" t="s">
        <v>2054</v>
      </c>
      <c r="I322" s="31" t="s">
        <v>551</v>
      </c>
      <c r="J322" s="31" t="s">
        <v>2050</v>
      </c>
      <c r="K322" s="31" t="s">
        <v>551</v>
      </c>
      <c r="L322" s="32">
        <v>0.28947810000000002</v>
      </c>
      <c r="M322" s="31" t="s">
        <v>1654</v>
      </c>
      <c r="N322" s="32">
        <v>1586717.5342594001</v>
      </c>
      <c r="O322" s="31" t="s">
        <v>1916</v>
      </c>
    </row>
    <row r="323" spans="1:15" ht="24" customHeight="1" x14ac:dyDescent="0.2">
      <c r="A323" s="31" t="s">
        <v>2055</v>
      </c>
      <c r="B323" s="29" t="s">
        <v>382</v>
      </c>
      <c r="C323" s="29" t="s">
        <v>2056</v>
      </c>
      <c r="D323" s="29" t="s">
        <v>567</v>
      </c>
      <c r="E323" s="30" t="s">
        <v>151</v>
      </c>
      <c r="F323" s="31" t="s">
        <v>2057</v>
      </c>
      <c r="G323" s="31" t="s">
        <v>551</v>
      </c>
      <c r="H323" s="31" t="s">
        <v>2058</v>
      </c>
      <c r="I323" s="31" t="s">
        <v>551</v>
      </c>
      <c r="J323" s="31" t="s">
        <v>1907</v>
      </c>
      <c r="K323" s="31" t="s">
        <v>551</v>
      </c>
      <c r="L323" s="32">
        <v>0.26489279999999998</v>
      </c>
      <c r="M323" s="31" t="s">
        <v>1654</v>
      </c>
      <c r="N323" s="32">
        <v>1586717.7991522001</v>
      </c>
      <c r="O323" s="31" t="s">
        <v>1916</v>
      </c>
    </row>
    <row r="324" spans="1:15" ht="24" customHeight="1" x14ac:dyDescent="0.2">
      <c r="A324" s="31" t="s">
        <v>2059</v>
      </c>
      <c r="B324" s="29" t="s">
        <v>448</v>
      </c>
      <c r="C324" s="29" t="s">
        <v>2060</v>
      </c>
      <c r="D324" s="29" t="s">
        <v>567</v>
      </c>
      <c r="E324" s="30" t="s">
        <v>2061</v>
      </c>
      <c r="F324" s="31" t="s">
        <v>2062</v>
      </c>
      <c r="G324" s="31" t="s">
        <v>551</v>
      </c>
      <c r="H324" s="31" t="s">
        <v>2063</v>
      </c>
      <c r="I324" s="31" t="s">
        <v>551</v>
      </c>
      <c r="J324" s="31" t="s">
        <v>1934</v>
      </c>
      <c r="K324" s="31" t="s">
        <v>551</v>
      </c>
      <c r="L324" s="32">
        <v>0.1792192</v>
      </c>
      <c r="M324" s="31" t="s">
        <v>1654</v>
      </c>
      <c r="N324" s="32">
        <v>1586717.9783713999</v>
      </c>
      <c r="O324" s="31" t="s">
        <v>1916</v>
      </c>
    </row>
    <row r="325" spans="1:15" ht="24" customHeight="1" x14ac:dyDescent="0.2">
      <c r="A325" s="31" t="s">
        <v>2064</v>
      </c>
      <c r="B325" s="29" t="s">
        <v>448</v>
      </c>
      <c r="C325" s="29" t="s">
        <v>2065</v>
      </c>
      <c r="D325" s="29" t="s">
        <v>567</v>
      </c>
      <c r="E325" s="30" t="s">
        <v>167</v>
      </c>
      <c r="F325" s="31" t="s">
        <v>2066</v>
      </c>
      <c r="G325" s="31" t="s">
        <v>551</v>
      </c>
      <c r="H325" s="31" t="s">
        <v>2067</v>
      </c>
      <c r="I325" s="31" t="s">
        <v>551</v>
      </c>
      <c r="J325" s="31" t="s">
        <v>2068</v>
      </c>
      <c r="K325" s="31" t="s">
        <v>551</v>
      </c>
      <c r="L325" s="32">
        <v>0.14942929999999999</v>
      </c>
      <c r="M325" s="31" t="s">
        <v>1654</v>
      </c>
      <c r="N325" s="32">
        <v>1586718.1278007</v>
      </c>
      <c r="O325" s="31" t="s">
        <v>1916</v>
      </c>
    </row>
    <row r="326" spans="1:15" ht="24" customHeight="1" x14ac:dyDescent="0.2">
      <c r="A326" s="31" t="s">
        <v>2069</v>
      </c>
      <c r="B326" s="29" t="s">
        <v>382</v>
      </c>
      <c r="C326" s="29" t="s">
        <v>2070</v>
      </c>
      <c r="D326" s="29" t="s">
        <v>567</v>
      </c>
      <c r="E326" s="30" t="s">
        <v>34</v>
      </c>
      <c r="F326" s="31" t="s">
        <v>2071</v>
      </c>
      <c r="G326" s="31" t="s">
        <v>551</v>
      </c>
      <c r="H326" s="31" t="s">
        <v>2072</v>
      </c>
      <c r="I326" s="31" t="s">
        <v>551</v>
      </c>
      <c r="J326" s="31" t="s">
        <v>2073</v>
      </c>
      <c r="K326" s="31" t="s">
        <v>551</v>
      </c>
      <c r="L326" s="32">
        <v>0.13960429999999999</v>
      </c>
      <c r="M326" s="31" t="s">
        <v>1654</v>
      </c>
      <c r="N326" s="32">
        <v>1586718.267405</v>
      </c>
      <c r="O326" s="31" t="s">
        <v>1916</v>
      </c>
    </row>
    <row r="327" spans="1:15" ht="24" customHeight="1" x14ac:dyDescent="0.2">
      <c r="A327" s="31" t="s">
        <v>2074</v>
      </c>
      <c r="B327" s="29" t="s">
        <v>448</v>
      </c>
      <c r="C327" s="29" t="s">
        <v>2075</v>
      </c>
      <c r="D327" s="29" t="s">
        <v>567</v>
      </c>
      <c r="E327" s="30" t="s">
        <v>167</v>
      </c>
      <c r="F327" s="31" t="s">
        <v>2076</v>
      </c>
      <c r="G327" s="31" t="s">
        <v>551</v>
      </c>
      <c r="H327" s="31" t="s">
        <v>2077</v>
      </c>
      <c r="I327" s="31" t="s">
        <v>551</v>
      </c>
      <c r="J327" s="31" t="s">
        <v>2078</v>
      </c>
      <c r="K327" s="31" t="s">
        <v>551</v>
      </c>
      <c r="L327" s="32">
        <v>0.13278719999999999</v>
      </c>
      <c r="M327" s="31" t="s">
        <v>1654</v>
      </c>
      <c r="N327" s="32">
        <v>1586718.4001922</v>
      </c>
      <c r="O327" s="31" t="s">
        <v>1916</v>
      </c>
    </row>
    <row r="328" spans="1:15" ht="24" customHeight="1" x14ac:dyDescent="0.2">
      <c r="A328" s="31" t="s">
        <v>2079</v>
      </c>
      <c r="B328" s="29" t="s">
        <v>382</v>
      </c>
      <c r="C328" s="29" t="s">
        <v>2080</v>
      </c>
      <c r="D328" s="29" t="s">
        <v>567</v>
      </c>
      <c r="E328" s="30" t="s">
        <v>151</v>
      </c>
      <c r="F328" s="31" t="s">
        <v>2081</v>
      </c>
      <c r="G328" s="31" t="s">
        <v>551</v>
      </c>
      <c r="H328" s="31" t="s">
        <v>2082</v>
      </c>
      <c r="I328" s="31" t="s">
        <v>551</v>
      </c>
      <c r="J328" s="31" t="s">
        <v>2083</v>
      </c>
      <c r="K328" s="31" t="s">
        <v>551</v>
      </c>
      <c r="L328" s="32">
        <v>0.1147344</v>
      </c>
      <c r="M328" s="31" t="s">
        <v>1654</v>
      </c>
      <c r="N328" s="32">
        <v>1586718.5149266</v>
      </c>
      <c r="O328" s="31" t="s">
        <v>1916</v>
      </c>
    </row>
    <row r="329" spans="1:15" ht="24" customHeight="1" x14ac:dyDescent="0.2">
      <c r="A329" s="31" t="s">
        <v>2084</v>
      </c>
      <c r="B329" s="29" t="s">
        <v>448</v>
      </c>
      <c r="C329" s="29" t="s">
        <v>2085</v>
      </c>
      <c r="D329" s="29" t="s">
        <v>567</v>
      </c>
      <c r="E329" s="30" t="s">
        <v>167</v>
      </c>
      <c r="F329" s="31" t="s">
        <v>2086</v>
      </c>
      <c r="G329" s="31" t="s">
        <v>551</v>
      </c>
      <c r="H329" s="31" t="s">
        <v>2087</v>
      </c>
      <c r="I329" s="31" t="s">
        <v>551</v>
      </c>
      <c r="J329" s="31" t="s">
        <v>2083</v>
      </c>
      <c r="K329" s="31" t="s">
        <v>551</v>
      </c>
      <c r="L329" s="32">
        <v>0.1069286</v>
      </c>
      <c r="M329" s="31" t="s">
        <v>1654</v>
      </c>
      <c r="N329" s="32">
        <v>1586718.6218552</v>
      </c>
      <c r="O329" s="31" t="s">
        <v>1916</v>
      </c>
    </row>
    <row r="330" spans="1:15" ht="24" customHeight="1" x14ac:dyDescent="0.2">
      <c r="A330" s="31" t="s">
        <v>2088</v>
      </c>
      <c r="B330" s="29" t="s">
        <v>448</v>
      </c>
      <c r="C330" s="29" t="s">
        <v>2089</v>
      </c>
      <c r="D330" s="29" t="s">
        <v>567</v>
      </c>
      <c r="E330" s="30" t="s">
        <v>167</v>
      </c>
      <c r="F330" s="31" t="s">
        <v>2090</v>
      </c>
      <c r="G330" s="31" t="s">
        <v>551</v>
      </c>
      <c r="H330" s="31" t="s">
        <v>2091</v>
      </c>
      <c r="I330" s="31" t="s">
        <v>551</v>
      </c>
      <c r="J330" s="31" t="s">
        <v>2083</v>
      </c>
      <c r="K330" s="31" t="s">
        <v>551</v>
      </c>
      <c r="L330" s="32">
        <v>0.10591780000000001</v>
      </c>
      <c r="M330" s="31" t="s">
        <v>1654</v>
      </c>
      <c r="N330" s="32">
        <v>1586718.727773</v>
      </c>
      <c r="O330" s="31" t="s">
        <v>1916</v>
      </c>
    </row>
    <row r="331" spans="1:15" ht="24" customHeight="1" x14ac:dyDescent="0.2">
      <c r="A331" s="31" t="s">
        <v>2092</v>
      </c>
      <c r="B331" s="29" t="s">
        <v>448</v>
      </c>
      <c r="C331" s="29" t="s">
        <v>2093</v>
      </c>
      <c r="D331" s="29" t="s">
        <v>567</v>
      </c>
      <c r="E331" s="30" t="s">
        <v>167</v>
      </c>
      <c r="F331" s="31" t="s">
        <v>2076</v>
      </c>
      <c r="G331" s="31" t="s">
        <v>551</v>
      </c>
      <c r="H331" s="31" t="s">
        <v>2094</v>
      </c>
      <c r="I331" s="31" t="s">
        <v>551</v>
      </c>
      <c r="J331" s="31" t="s">
        <v>1653</v>
      </c>
      <c r="K331" s="31" t="s">
        <v>551</v>
      </c>
      <c r="L331" s="32">
        <v>0.10083839999999999</v>
      </c>
      <c r="M331" s="31" t="s">
        <v>1654</v>
      </c>
      <c r="N331" s="32">
        <v>1586718.8286114</v>
      </c>
      <c r="O331" s="31" t="s">
        <v>1916</v>
      </c>
    </row>
    <row r="332" spans="1:15" ht="24" customHeight="1" x14ac:dyDescent="0.2">
      <c r="A332" s="31" t="s">
        <v>912</v>
      </c>
      <c r="B332" s="29" t="s">
        <v>382</v>
      </c>
      <c r="C332" s="29" t="s">
        <v>913</v>
      </c>
      <c r="D332" s="29" t="s">
        <v>567</v>
      </c>
      <c r="E332" s="30" t="s">
        <v>151</v>
      </c>
      <c r="F332" s="31" t="s">
        <v>2049</v>
      </c>
      <c r="G332" s="31" t="s">
        <v>551</v>
      </c>
      <c r="H332" s="31" t="s">
        <v>2095</v>
      </c>
      <c r="I332" s="31" t="s">
        <v>551</v>
      </c>
      <c r="J332" s="31" t="s">
        <v>2096</v>
      </c>
      <c r="K332" s="31" t="s">
        <v>551</v>
      </c>
      <c r="L332" s="32">
        <v>7.4200000000000002E-2</v>
      </c>
      <c r="M332" s="31" t="s">
        <v>1654</v>
      </c>
      <c r="N332" s="32">
        <v>1586718.9028113999</v>
      </c>
      <c r="O332" s="31" t="s">
        <v>1916</v>
      </c>
    </row>
    <row r="333" spans="1:15" ht="24" customHeight="1" x14ac:dyDescent="0.2">
      <c r="A333" s="31" t="s">
        <v>2097</v>
      </c>
      <c r="B333" s="29" t="s">
        <v>448</v>
      </c>
      <c r="C333" s="29" t="s">
        <v>2098</v>
      </c>
      <c r="D333" s="29" t="s">
        <v>567</v>
      </c>
      <c r="E333" s="30" t="s">
        <v>167</v>
      </c>
      <c r="F333" s="31" t="s">
        <v>2099</v>
      </c>
      <c r="G333" s="31" t="s">
        <v>551</v>
      </c>
      <c r="H333" s="31" t="s">
        <v>2100</v>
      </c>
      <c r="I333" s="31" t="s">
        <v>551</v>
      </c>
      <c r="J333" s="31" t="s">
        <v>2096</v>
      </c>
      <c r="K333" s="31" t="s">
        <v>551</v>
      </c>
      <c r="L333" s="32">
        <v>6.8542599999999995E-2</v>
      </c>
      <c r="M333" s="31" t="s">
        <v>1654</v>
      </c>
      <c r="N333" s="32">
        <v>1586718.971354</v>
      </c>
      <c r="O333" s="31" t="s">
        <v>1916</v>
      </c>
    </row>
    <row r="334" spans="1:15" ht="24" customHeight="1" x14ac:dyDescent="0.2">
      <c r="A334" s="31" t="s">
        <v>2101</v>
      </c>
      <c r="B334" s="29" t="s">
        <v>448</v>
      </c>
      <c r="C334" s="29" t="s">
        <v>2102</v>
      </c>
      <c r="D334" s="29" t="s">
        <v>567</v>
      </c>
      <c r="E334" s="30" t="s">
        <v>167</v>
      </c>
      <c r="F334" s="31" t="s">
        <v>2033</v>
      </c>
      <c r="G334" s="31" t="s">
        <v>551</v>
      </c>
      <c r="H334" s="31" t="s">
        <v>2103</v>
      </c>
      <c r="I334" s="31" t="s">
        <v>551</v>
      </c>
      <c r="J334" s="31" t="s">
        <v>2096</v>
      </c>
      <c r="K334" s="31" t="s">
        <v>551</v>
      </c>
      <c r="L334" s="32">
        <v>6.7878999999999995E-2</v>
      </c>
      <c r="M334" s="31" t="s">
        <v>1654</v>
      </c>
      <c r="N334" s="32">
        <v>1586719.039233</v>
      </c>
      <c r="O334" s="31" t="s">
        <v>1916</v>
      </c>
    </row>
    <row r="335" spans="1:15" ht="24" customHeight="1" x14ac:dyDescent="0.2">
      <c r="A335" s="31" t="s">
        <v>2104</v>
      </c>
      <c r="B335" s="29" t="s">
        <v>448</v>
      </c>
      <c r="C335" s="29" t="s">
        <v>2105</v>
      </c>
      <c r="D335" s="29" t="s">
        <v>567</v>
      </c>
      <c r="E335" s="30" t="s">
        <v>167</v>
      </c>
      <c r="F335" s="31" t="s">
        <v>2047</v>
      </c>
      <c r="G335" s="31" t="s">
        <v>551</v>
      </c>
      <c r="H335" s="31" t="s">
        <v>2106</v>
      </c>
      <c r="I335" s="31" t="s">
        <v>551</v>
      </c>
      <c r="J335" s="31" t="s">
        <v>2096</v>
      </c>
      <c r="K335" s="31" t="s">
        <v>551</v>
      </c>
      <c r="L335" s="32">
        <v>6.6788E-2</v>
      </c>
      <c r="M335" s="31" t="s">
        <v>1654</v>
      </c>
      <c r="N335" s="32">
        <v>1586719.1060210001</v>
      </c>
      <c r="O335" s="31" t="s">
        <v>1916</v>
      </c>
    </row>
    <row r="336" spans="1:15" ht="24" customHeight="1" x14ac:dyDescent="0.2">
      <c r="A336" s="31" t="s">
        <v>2107</v>
      </c>
      <c r="B336" s="29" t="s">
        <v>448</v>
      </c>
      <c r="C336" s="29" t="s">
        <v>2108</v>
      </c>
      <c r="D336" s="29" t="s">
        <v>567</v>
      </c>
      <c r="E336" s="30" t="s">
        <v>167</v>
      </c>
      <c r="F336" s="31" t="s">
        <v>2109</v>
      </c>
      <c r="G336" s="31" t="s">
        <v>551</v>
      </c>
      <c r="H336" s="31" t="s">
        <v>2110</v>
      </c>
      <c r="I336" s="31" t="s">
        <v>551</v>
      </c>
      <c r="J336" s="31" t="s">
        <v>2111</v>
      </c>
      <c r="K336" s="31" t="s">
        <v>551</v>
      </c>
      <c r="L336" s="32">
        <v>5.5641200000000002E-2</v>
      </c>
      <c r="M336" s="31" t="s">
        <v>1654</v>
      </c>
      <c r="N336" s="32">
        <v>1586719.1616622</v>
      </c>
      <c r="O336" s="31" t="s">
        <v>1916</v>
      </c>
    </row>
    <row r="337" spans="1:15" ht="24" customHeight="1" x14ac:dyDescent="0.2">
      <c r="A337" s="31" t="s">
        <v>2112</v>
      </c>
      <c r="B337" s="29" t="s">
        <v>448</v>
      </c>
      <c r="C337" s="29" t="s">
        <v>2113</v>
      </c>
      <c r="D337" s="29" t="s">
        <v>567</v>
      </c>
      <c r="E337" s="30" t="s">
        <v>167</v>
      </c>
      <c r="F337" s="31" t="s">
        <v>2047</v>
      </c>
      <c r="G337" s="31" t="s">
        <v>551</v>
      </c>
      <c r="H337" s="31" t="s">
        <v>2114</v>
      </c>
      <c r="I337" s="31" t="s">
        <v>551</v>
      </c>
      <c r="J337" s="31" t="s">
        <v>2115</v>
      </c>
      <c r="K337" s="31" t="s">
        <v>551</v>
      </c>
      <c r="L337" s="32">
        <v>5.3815300000000003E-2</v>
      </c>
      <c r="M337" s="31" t="s">
        <v>1654</v>
      </c>
      <c r="N337" s="32">
        <v>1586719.2154775001</v>
      </c>
      <c r="O337" s="31" t="s">
        <v>1916</v>
      </c>
    </row>
    <row r="338" spans="1:15" ht="24" customHeight="1" x14ac:dyDescent="0.2">
      <c r="A338" s="31" t="s">
        <v>2116</v>
      </c>
      <c r="B338" s="29" t="s">
        <v>448</v>
      </c>
      <c r="C338" s="29" t="s">
        <v>2117</v>
      </c>
      <c r="D338" s="29" t="s">
        <v>567</v>
      </c>
      <c r="E338" s="30" t="s">
        <v>167</v>
      </c>
      <c r="F338" s="31" t="s">
        <v>2118</v>
      </c>
      <c r="G338" s="31" t="s">
        <v>551</v>
      </c>
      <c r="H338" s="31" t="s">
        <v>2119</v>
      </c>
      <c r="I338" s="31" t="s">
        <v>551</v>
      </c>
      <c r="J338" s="31" t="s">
        <v>2120</v>
      </c>
      <c r="K338" s="31" t="s">
        <v>551</v>
      </c>
      <c r="L338" s="32">
        <v>3.6911300000000001E-2</v>
      </c>
      <c r="M338" s="31" t="s">
        <v>1654</v>
      </c>
      <c r="N338" s="32">
        <v>1586719.2523888</v>
      </c>
      <c r="O338" s="31" t="s">
        <v>1916</v>
      </c>
    </row>
    <row r="339" spans="1:15" ht="24" customHeight="1" x14ac:dyDescent="0.2">
      <c r="A339" s="31" t="s">
        <v>2121</v>
      </c>
      <c r="B339" s="29" t="s">
        <v>448</v>
      </c>
      <c r="C339" s="29" t="s">
        <v>2122</v>
      </c>
      <c r="D339" s="29" t="s">
        <v>567</v>
      </c>
      <c r="E339" s="30" t="s">
        <v>167</v>
      </c>
      <c r="F339" s="31" t="s">
        <v>2123</v>
      </c>
      <c r="G339" s="31" t="s">
        <v>551</v>
      </c>
      <c r="H339" s="31" t="s">
        <v>2124</v>
      </c>
      <c r="I339" s="31" t="s">
        <v>551</v>
      </c>
      <c r="J339" s="31" t="s">
        <v>2120</v>
      </c>
      <c r="K339" s="31" t="s">
        <v>551</v>
      </c>
      <c r="L339" s="32">
        <v>3.5031399999999997E-2</v>
      </c>
      <c r="M339" s="31" t="s">
        <v>1654</v>
      </c>
      <c r="N339" s="32">
        <v>1586719.2874202</v>
      </c>
      <c r="O339" s="31" t="s">
        <v>1916</v>
      </c>
    </row>
    <row r="340" spans="1:15" ht="24" customHeight="1" x14ac:dyDescent="0.2">
      <c r="A340" s="31" t="s">
        <v>2125</v>
      </c>
      <c r="B340" s="29" t="s">
        <v>382</v>
      </c>
      <c r="C340" s="29" t="s">
        <v>2126</v>
      </c>
      <c r="D340" s="29" t="s">
        <v>567</v>
      </c>
      <c r="E340" s="30" t="s">
        <v>796</v>
      </c>
      <c r="F340" s="31" t="s">
        <v>2127</v>
      </c>
      <c r="G340" s="31" t="s">
        <v>551</v>
      </c>
      <c r="H340" s="31" t="s">
        <v>2128</v>
      </c>
      <c r="I340" s="31" t="s">
        <v>551</v>
      </c>
      <c r="J340" s="31" t="s">
        <v>2129</v>
      </c>
      <c r="K340" s="31" t="s">
        <v>551</v>
      </c>
      <c r="L340" s="32">
        <v>2.5877899999999999E-2</v>
      </c>
      <c r="M340" s="31" t="s">
        <v>1654</v>
      </c>
      <c r="N340" s="32">
        <v>1586719.3132980999</v>
      </c>
      <c r="O340" s="31" t="s">
        <v>1916</v>
      </c>
    </row>
    <row r="341" spans="1:15" ht="36" customHeight="1" x14ac:dyDescent="0.2">
      <c r="A341" s="31" t="s">
        <v>2130</v>
      </c>
      <c r="B341" s="29" t="s">
        <v>448</v>
      </c>
      <c r="C341" s="29" t="s">
        <v>2131</v>
      </c>
      <c r="D341" s="29" t="s">
        <v>567</v>
      </c>
      <c r="E341" s="30" t="s">
        <v>167</v>
      </c>
      <c r="F341" s="31" t="s">
        <v>2123</v>
      </c>
      <c r="G341" s="31" t="s">
        <v>551</v>
      </c>
      <c r="H341" s="31" t="s">
        <v>2132</v>
      </c>
      <c r="I341" s="31" t="s">
        <v>551</v>
      </c>
      <c r="J341" s="31" t="s">
        <v>2129</v>
      </c>
      <c r="K341" s="31" t="s">
        <v>551</v>
      </c>
      <c r="L341" s="32">
        <v>2.5583999999999999E-2</v>
      </c>
      <c r="M341" s="31" t="s">
        <v>1654</v>
      </c>
      <c r="N341" s="32">
        <v>1586719.3388821001</v>
      </c>
      <c r="O341" s="31" t="s">
        <v>1916</v>
      </c>
    </row>
    <row r="342" spans="1:15" ht="25.5" x14ac:dyDescent="0.2">
      <c r="A342" s="31" t="s">
        <v>2133</v>
      </c>
      <c r="B342" s="29" t="s">
        <v>382</v>
      </c>
      <c r="C342" s="29" t="s">
        <v>2134</v>
      </c>
      <c r="D342" s="29" t="s">
        <v>567</v>
      </c>
      <c r="E342" s="30" t="s">
        <v>151</v>
      </c>
      <c r="F342" s="31" t="s">
        <v>2135</v>
      </c>
      <c r="G342" s="31" t="s">
        <v>551</v>
      </c>
      <c r="H342" s="31" t="s">
        <v>2136</v>
      </c>
      <c r="I342" s="31" t="s">
        <v>551</v>
      </c>
      <c r="J342" s="31" t="s">
        <v>2137</v>
      </c>
      <c r="K342" s="31" t="s">
        <v>551</v>
      </c>
      <c r="L342" s="32">
        <v>1.5096200000000001E-2</v>
      </c>
      <c r="M342" s="31" t="s">
        <v>1654</v>
      </c>
      <c r="N342" s="32">
        <v>1586719.3539783</v>
      </c>
      <c r="O342" s="31" t="s">
        <v>1916</v>
      </c>
    </row>
    <row r="343" spans="1:15" ht="14.2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spans="1:15" ht="14.25" customHeight="1" x14ac:dyDescent="0.2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158" t="s">
        <v>2450</v>
      </c>
      <c r="M344" s="158"/>
      <c r="N344" s="158"/>
      <c r="O344" s="166"/>
    </row>
    <row r="345" spans="1:15" ht="14.25" customHeight="1" x14ac:dyDescent="0.2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158" t="s">
        <v>610</v>
      </c>
      <c r="M345" s="158"/>
      <c r="N345" s="158"/>
      <c r="O345" s="35" t="s">
        <v>2451</v>
      </c>
    </row>
    <row r="346" spans="1:15" x14ac:dyDescent="0.2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158" t="s">
        <v>2452</v>
      </c>
      <c r="M346" s="158"/>
      <c r="N346" s="158"/>
      <c r="O346" s="35" t="s">
        <v>2453</v>
      </c>
    </row>
    <row r="347" spans="1:15" ht="60" customHeight="1" x14ac:dyDescent="0.2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158" t="s">
        <v>561</v>
      </c>
      <c r="M347" s="158"/>
      <c r="N347" s="158"/>
      <c r="O347" s="35" t="s">
        <v>2454</v>
      </c>
    </row>
    <row r="348" spans="1:15" ht="69.95" customHeight="1" x14ac:dyDescent="0.2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158" t="s">
        <v>567</v>
      </c>
      <c r="M348" s="158"/>
      <c r="N348" s="158"/>
      <c r="O348" s="35" t="s">
        <v>2455</v>
      </c>
    </row>
    <row r="349" spans="1:15" x14ac:dyDescent="0.2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158" t="s">
        <v>1033</v>
      </c>
      <c r="M349" s="158"/>
      <c r="N349" s="158"/>
      <c r="O349" s="35" t="s">
        <v>2456</v>
      </c>
    </row>
    <row r="350" spans="1:15" x14ac:dyDescent="0.2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158" t="s">
        <v>632</v>
      </c>
      <c r="M350" s="158"/>
      <c r="N350" s="158"/>
      <c r="O350" s="35" t="s">
        <v>2457</v>
      </c>
    </row>
    <row r="351" spans="1:15" x14ac:dyDescent="0.2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158" t="s">
        <v>2458</v>
      </c>
      <c r="M351" s="158"/>
      <c r="N351" s="158"/>
      <c r="O351" s="35" t="s">
        <v>2453</v>
      </c>
    </row>
    <row r="352" spans="1:15" x14ac:dyDescent="0.2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158" t="s">
        <v>2459</v>
      </c>
      <c r="M352" s="158"/>
      <c r="N352" s="158"/>
      <c r="O352" s="35" t="s">
        <v>2453</v>
      </c>
    </row>
    <row r="353" spans="1:15" x14ac:dyDescent="0.2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158" t="s">
        <v>2460</v>
      </c>
      <c r="M353" s="158"/>
      <c r="N353" s="158"/>
      <c r="O353" s="35" t="s">
        <v>2453</v>
      </c>
    </row>
    <row r="354" spans="1:15" x14ac:dyDescent="0.2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158" t="s">
        <v>627</v>
      </c>
      <c r="M354" s="158"/>
      <c r="N354" s="158"/>
      <c r="O354" s="35" t="s">
        <v>2461</v>
      </c>
    </row>
    <row r="355" spans="1:15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spans="1:15" x14ac:dyDescent="0.2">
      <c r="A356" s="153"/>
      <c r="B356" s="153"/>
      <c r="C356" s="153"/>
      <c r="D356" s="34"/>
      <c r="E356" s="33"/>
      <c r="F356" s="33"/>
      <c r="G356" s="33"/>
      <c r="H356" s="33"/>
      <c r="I356" s="33"/>
      <c r="J356" s="33"/>
      <c r="K356" s="154" t="s">
        <v>548</v>
      </c>
      <c r="L356" s="153"/>
      <c r="M356" s="155">
        <v>1231940.8799999999</v>
      </c>
      <c r="N356" s="153"/>
      <c r="O356" s="153"/>
    </row>
    <row r="357" spans="1:15" x14ac:dyDescent="0.2">
      <c r="A357" s="153"/>
      <c r="B357" s="153"/>
      <c r="C357" s="153"/>
      <c r="D357" s="34"/>
      <c r="E357" s="33"/>
      <c r="F357" s="33"/>
      <c r="G357" s="33"/>
      <c r="H357" s="33"/>
      <c r="I357" s="33"/>
      <c r="J357" s="33"/>
      <c r="K357" s="154" t="s">
        <v>549</v>
      </c>
      <c r="L357" s="153"/>
      <c r="M357" s="155">
        <v>355108.93</v>
      </c>
      <c r="N357" s="153"/>
      <c r="O357" s="153"/>
    </row>
    <row r="358" spans="1:15" x14ac:dyDescent="0.2">
      <c r="A358" s="153"/>
      <c r="B358" s="153"/>
      <c r="C358" s="153"/>
      <c r="D358" s="34"/>
      <c r="E358" s="33"/>
      <c r="F358" s="33"/>
      <c r="G358" s="33"/>
      <c r="H358" s="33"/>
      <c r="I358" s="33"/>
      <c r="J358" s="33"/>
      <c r="K358" s="154" t="s">
        <v>550</v>
      </c>
      <c r="L358" s="153"/>
      <c r="M358" s="155">
        <v>1587049.81</v>
      </c>
      <c r="N358" s="153"/>
      <c r="O358" s="153"/>
    </row>
  </sheetData>
  <mergeCells count="38">
    <mergeCell ref="L352:N352"/>
    <mergeCell ref="L353:N353"/>
    <mergeCell ref="A358:C358"/>
    <mergeCell ref="K358:L358"/>
    <mergeCell ref="M358:O358"/>
    <mergeCell ref="L354:N354"/>
    <mergeCell ref="A356:C356"/>
    <mergeCell ref="K356:L356"/>
    <mergeCell ref="M356:O356"/>
    <mergeCell ref="A357:C357"/>
    <mergeCell ref="K357:L357"/>
    <mergeCell ref="M357:O357"/>
    <mergeCell ref="L347:N347"/>
    <mergeCell ref="L348:N348"/>
    <mergeCell ref="L349:N349"/>
    <mergeCell ref="L350:N350"/>
    <mergeCell ref="L351:N351"/>
    <mergeCell ref="L344:O344"/>
    <mergeCell ref="L345:N345"/>
    <mergeCell ref="M4:M5"/>
    <mergeCell ref="N4:N5"/>
    <mergeCell ref="L346:N346"/>
    <mergeCell ref="P4:P5"/>
    <mergeCell ref="Q4:Q5"/>
    <mergeCell ref="O4:O5"/>
    <mergeCell ref="E1:G1"/>
    <mergeCell ref="H1:O1"/>
    <mergeCell ref="E2:G2"/>
    <mergeCell ref="H2:O2"/>
    <mergeCell ref="A3:Q3"/>
    <mergeCell ref="A4:A5"/>
    <mergeCell ref="B4:B5"/>
    <mergeCell ref="C4:C5"/>
    <mergeCell ref="D4:D5"/>
    <mergeCell ref="E4:E5"/>
    <mergeCell ref="F4:G4"/>
    <mergeCell ref="H4:I4"/>
    <mergeCell ref="J4:L4"/>
  </mergeCells>
  <pageMargins left="0.51181102362204722" right="0.51181102362204722" top="0.98425196850393704" bottom="0.98425196850393704" header="0.51181102362204722" footer="0.51181102362204722"/>
  <pageSetup paperSize="9" scale="65" fitToHeight="0" orientation="landscape" r:id="rId1"/>
  <headerFooter>
    <oddHeader xml:space="preserve">&amp;L &amp;C </oddHeader>
    <oddFooter>&amp;L &amp;C&amp;A &amp;R&amp;P 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Orçamento Sintético</vt:lpstr>
      <vt:lpstr>Agrupadores de Eventos</vt:lpstr>
      <vt:lpstr>Orçamento Analítico</vt:lpstr>
      <vt:lpstr>CRONOG</vt:lpstr>
      <vt:lpstr>Curva ABC de Insumos</vt:lpstr>
      <vt:lpstr>CRONOG!Area_de_impressao</vt:lpstr>
      <vt:lpstr>'Orçamento Sintético'!Area_de_impressao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Atendimento</cp:lastModifiedBy>
  <cp:revision>0</cp:revision>
  <cp:lastPrinted>2025-05-14T14:44:24Z</cp:lastPrinted>
  <dcterms:created xsi:type="dcterms:W3CDTF">2020-04-13T11:45:09Z</dcterms:created>
  <dcterms:modified xsi:type="dcterms:W3CDTF">2026-04-15T10:55:19Z</dcterms:modified>
</cp:coreProperties>
</file>